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Client Fulfillment\Calculators\"/>
    </mc:Choice>
  </mc:AlternateContent>
  <bookViews>
    <workbookView xWindow="0" yWindow="0" windowWidth="28800" windowHeight="12435" firstSheet="1" activeTab="1"/>
  </bookViews>
  <sheets>
    <sheet name="Revision Log" sheetId="9" state="hidden" r:id="rId1"/>
    <sheet name="Calculator" sheetId="5" r:id="rId2"/>
    <sheet name="Calculator Info" sheetId="3" state="hidden" r:id="rId3"/>
    <sheet name="Co-Op Info" sheetId="1" state="hidden" r:id="rId4"/>
    <sheet name="Fabric Upcharge" sheetId="2" state="hidden" r:id="rId5"/>
    <sheet name="Pic" sheetId="8" state="veryHidden" r:id="rId6"/>
  </sheets>
  <definedNames>
    <definedName name="PICTURE">INDIRECT('Calculator Info'!$D$33)</definedName>
    <definedName name="PICTURE1">Pic!$C$2</definedName>
    <definedName name="PICTURE10">Pic!$C$11</definedName>
    <definedName name="PICTURE100">Pic!$C$101</definedName>
    <definedName name="PICTURE101">Pic!$C$102</definedName>
    <definedName name="PICTURE102">Pic!$C$103</definedName>
    <definedName name="PICTURE103">Pic!$C$104</definedName>
    <definedName name="PICTURE104">Pic!$C$105</definedName>
    <definedName name="PICTURE105">Pic!$C$106</definedName>
    <definedName name="PICTURE106">Pic!$C$107</definedName>
    <definedName name="PICTURE107">Pic!$C$108</definedName>
    <definedName name="PICTURE108">Pic!$C$109</definedName>
    <definedName name="PICTURE109">Pic!$C$110</definedName>
    <definedName name="PICTURE11">Pic!$C$12</definedName>
    <definedName name="PICTURE110">Pic!$C$111</definedName>
    <definedName name="PICTURE111">Pic!$C$112</definedName>
    <definedName name="PICTURE112">Pic!$C$113</definedName>
    <definedName name="PICTURE113">Pic!$C$114</definedName>
    <definedName name="PICTURE114">Pic!$C$115</definedName>
    <definedName name="PICTURE115">Pic!$C$116</definedName>
    <definedName name="PICTURE116">Pic!$C$117</definedName>
    <definedName name="PICTURE117">Pic!$C$118</definedName>
    <definedName name="PICTURE118">Pic!$C$119</definedName>
    <definedName name="PICTURE119">Pic!$C$120</definedName>
    <definedName name="PICTURE12">Pic!$C$13</definedName>
    <definedName name="PICTURE120">Pic!$C$121</definedName>
    <definedName name="PICTURE121">Pic!$C$122</definedName>
    <definedName name="PICTURE122">Pic!$C$123</definedName>
    <definedName name="PICTURE123">Pic!$C$124</definedName>
    <definedName name="PICTURE124">Pic!$C$125</definedName>
    <definedName name="PICTURE125">Pic!$C$126</definedName>
    <definedName name="PICTURE126">Pic!$C$127</definedName>
    <definedName name="PICTURE127">Pic!$C$128</definedName>
    <definedName name="PICTURE128">Pic!$C$129</definedName>
    <definedName name="PICTURE129">Pic!$C$130</definedName>
    <definedName name="PICTURE13">Pic!$C$14</definedName>
    <definedName name="PICTURE130">Pic!$C$131</definedName>
    <definedName name="PICTURE131">Pic!$C$132</definedName>
    <definedName name="PICTURE132">Pic!$C$133</definedName>
    <definedName name="PICTURE133">Pic!$C$134</definedName>
    <definedName name="PICTURE134">Pic!$C$135</definedName>
    <definedName name="PICTURE135">Pic!$C$136</definedName>
    <definedName name="PICTURE136">Pic!$C$137</definedName>
    <definedName name="PICTURE137">Pic!$C$138</definedName>
    <definedName name="PICTURE138">Pic!$C$139</definedName>
    <definedName name="PICTURE139">Pic!$C$140</definedName>
    <definedName name="PICTURE14">Pic!$C$15</definedName>
    <definedName name="PICTURE140">Pic!$C$141</definedName>
    <definedName name="PICTURE141">Pic!$C$142</definedName>
    <definedName name="PICTURE142">Pic!$C$143</definedName>
    <definedName name="PICTURE143">Pic!$C$144</definedName>
    <definedName name="PICTURE144">Pic!$C$145</definedName>
    <definedName name="PICTURE145">Pic!$C$146</definedName>
    <definedName name="PICTURE15">Pic!$C$16</definedName>
    <definedName name="PICTURE16">Pic!$C$17</definedName>
    <definedName name="PICTURE17">Pic!$C$18</definedName>
    <definedName name="PICTURE18">Pic!$C$19</definedName>
    <definedName name="PICTURE19">Pic!$C$20</definedName>
    <definedName name="PICTURE2">Pic!$C$3</definedName>
    <definedName name="PICTURE20">Pic!$C$21</definedName>
    <definedName name="PICTURE21">Pic!$C$22</definedName>
    <definedName name="PICTURE22">Pic!$C$23</definedName>
    <definedName name="PICTURE23">Pic!$C$24</definedName>
    <definedName name="PICTURE24">Pic!$C$25</definedName>
    <definedName name="PICTURE25">Pic!$C$26</definedName>
    <definedName name="PICTURE26">Pic!$C$27</definedName>
    <definedName name="PICTURE27">Pic!$C$28</definedName>
    <definedName name="PICTURE28">Pic!$C$29</definedName>
    <definedName name="PICTURE29">Pic!$C$30</definedName>
    <definedName name="PICTURE3">Pic!$C$4</definedName>
    <definedName name="PICTURE30">Pic!$C$31</definedName>
    <definedName name="PICTURE31">Pic!$C$32</definedName>
    <definedName name="PICTURE32">Pic!$C$33</definedName>
    <definedName name="PICTURE33">Pic!$C$34</definedName>
    <definedName name="PICTURE34">Pic!$C$35</definedName>
    <definedName name="PICTURE35">Pic!$C$36</definedName>
    <definedName name="PICTURE36">Pic!$C$37</definedName>
    <definedName name="PICTURE37">Pic!$C$38</definedName>
    <definedName name="PICTURE38">Pic!$C$39</definedName>
    <definedName name="PICTURE39">Pic!$C$40</definedName>
    <definedName name="PICTURE4">Pic!$C$5</definedName>
    <definedName name="PICTURE40">Pic!$C$41</definedName>
    <definedName name="PICTURE41">Pic!$C$42</definedName>
    <definedName name="PICTURE42">Pic!$C$43</definedName>
    <definedName name="PICTURE43">Pic!$C$44</definedName>
    <definedName name="PICTURE44">Pic!$C$45</definedName>
    <definedName name="PICTURE45">Pic!$C$46</definedName>
    <definedName name="PICTURE46">Pic!$C$47</definedName>
    <definedName name="PICTURE47">Pic!$C$48</definedName>
    <definedName name="PICTURE48">Pic!$C$49</definedName>
    <definedName name="PICTURE49">Pic!$C$50</definedName>
    <definedName name="PICTURE5">Pic!$C$6</definedName>
    <definedName name="PICTURE50">Pic!$C$51</definedName>
    <definedName name="PICTURE51">Pic!$C$52</definedName>
    <definedName name="PICTURE52">Pic!$C$53</definedName>
    <definedName name="PICTURE53">Pic!$C$54</definedName>
    <definedName name="PICTURE54">Pic!$C$55</definedName>
    <definedName name="PICTURE55">Pic!$C$56</definedName>
    <definedName name="PICTURE56">Pic!$C$57</definedName>
    <definedName name="PICTURE57">Pic!$C$58</definedName>
    <definedName name="PICTURE58">Pic!$C$59</definedName>
    <definedName name="PICTURE59">Pic!$C$60</definedName>
    <definedName name="PICTURE6">Pic!$C$7</definedName>
    <definedName name="PICTURE60">Pic!$C$61</definedName>
    <definedName name="PICTURE61">Pic!$C$62</definedName>
    <definedName name="PICTURE62">Pic!$C$63</definedName>
    <definedName name="PICTURE63">Pic!$C$64</definedName>
    <definedName name="PICTURE64">Pic!$C$65</definedName>
    <definedName name="PICTURE65">Pic!$C$66</definedName>
    <definedName name="PICTURE66">Pic!$C$67</definedName>
    <definedName name="PICTURE67">Pic!$C$68</definedName>
    <definedName name="PICTURE68">Pic!$C$69</definedName>
    <definedName name="PICTURE69">Pic!$C$70</definedName>
    <definedName name="PICTURE7">Pic!$C$8</definedName>
    <definedName name="PICTURE70">Pic!$C$71</definedName>
    <definedName name="PICTURE71">Pic!$C$72</definedName>
    <definedName name="PICTURE72">Pic!$C$73</definedName>
    <definedName name="PICTURE73">Pic!$C$74</definedName>
    <definedName name="PICTURE74">Pic!$C$75</definedName>
    <definedName name="PICTURE75">Pic!$C$76</definedName>
    <definedName name="PICTURE76">Pic!$C$77</definedName>
    <definedName name="PICTURE77">Pic!$C$78</definedName>
    <definedName name="PICTURE78">Pic!$C$79</definedName>
    <definedName name="PICTURE79">Pic!$C$80</definedName>
    <definedName name="PICTURE8">Pic!$C$9</definedName>
    <definedName name="PICTURE80">Pic!$C$81</definedName>
    <definedName name="PICTURE81">Pic!$C$82</definedName>
    <definedName name="PICTURE82">Pic!$C$83</definedName>
    <definedName name="PICTURE83">Pic!$C$84</definedName>
    <definedName name="PICTURE84">Pic!$C$85</definedName>
    <definedName name="PICTURE85">Pic!$C$86</definedName>
    <definedName name="PICTURE86">Pic!$C$87</definedName>
    <definedName name="PICTURE87">Pic!$C$88</definedName>
    <definedName name="PICTURE88">Pic!$C$89</definedName>
    <definedName name="PICTURE89">Pic!$C$90</definedName>
    <definedName name="PICTURE9">Pic!$C$10</definedName>
    <definedName name="PICTURE90">Pic!$C$91</definedName>
    <definedName name="PICTURE91">Pic!$C$92</definedName>
    <definedName name="PICTURE92">Pic!$C$93</definedName>
    <definedName name="PICTURE93">Pic!$C$94</definedName>
    <definedName name="PICTURE94">Pic!$C$95</definedName>
    <definedName name="PICTURE95">Pic!$C$96</definedName>
    <definedName name="PICTURE96">Pic!$C$97</definedName>
    <definedName name="PICTURE97">Pic!$C$98</definedName>
    <definedName name="PICTURE98">Pic!$C$99</definedName>
    <definedName name="PICTURE99">Pic!$C$100</definedName>
    <definedName name="_xlnm.Print_Area" localSheetId="1">Calculator!$H$2:$O$44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" l="1"/>
  <c r="H38" i="5"/>
  <c r="H37" i="5"/>
  <c r="H36" i="5"/>
  <c r="D33" i="3"/>
  <c r="E31" i="3"/>
  <c r="I29" i="5" s="1"/>
  <c r="G3" i="3"/>
  <c r="I6" i="5" s="1"/>
  <c r="F3" i="3"/>
  <c r="F18" i="3" l="1"/>
  <c r="E18" i="3"/>
  <c r="H18" i="3"/>
  <c r="D18" i="3"/>
  <c r="G18" i="3"/>
  <c r="C18" i="3"/>
  <c r="E17" i="3"/>
  <c r="F16" i="3"/>
  <c r="G15" i="3"/>
  <c r="H14" i="3"/>
  <c r="D14" i="3"/>
  <c r="E13" i="3"/>
  <c r="F12" i="3"/>
  <c r="G11" i="3"/>
  <c r="H10" i="3"/>
  <c r="D10" i="3"/>
  <c r="E9" i="3"/>
  <c r="F8" i="3"/>
  <c r="G7" i="3"/>
  <c r="C17" i="3"/>
  <c r="C13" i="3"/>
  <c r="C9" i="3"/>
  <c r="D9" i="3"/>
  <c r="F7" i="3"/>
  <c r="C12" i="3"/>
  <c r="F17" i="3"/>
  <c r="H15" i="3"/>
  <c r="E14" i="3"/>
  <c r="H11" i="3"/>
  <c r="F9" i="3"/>
  <c r="D7" i="3"/>
  <c r="H17" i="3"/>
  <c r="D17" i="3"/>
  <c r="E16" i="3"/>
  <c r="F15" i="3"/>
  <c r="G14" i="3"/>
  <c r="H13" i="3"/>
  <c r="D13" i="3"/>
  <c r="E12" i="3"/>
  <c r="F11" i="3"/>
  <c r="G10" i="3"/>
  <c r="H9" i="3"/>
  <c r="E8" i="3"/>
  <c r="C16" i="3"/>
  <c r="C8" i="3"/>
  <c r="G16" i="3"/>
  <c r="F13" i="3"/>
  <c r="D11" i="3"/>
  <c r="G8" i="3"/>
  <c r="C14" i="3"/>
  <c r="G17" i="3"/>
  <c r="H16" i="3"/>
  <c r="D16" i="3"/>
  <c r="E15" i="3"/>
  <c r="F14" i="3"/>
  <c r="G13" i="3"/>
  <c r="H12" i="3"/>
  <c r="D12" i="3"/>
  <c r="E11" i="3"/>
  <c r="F10" i="3"/>
  <c r="G9" i="3"/>
  <c r="H8" i="3"/>
  <c r="D8" i="3"/>
  <c r="E7" i="3"/>
  <c r="C15" i="3"/>
  <c r="C11" i="3"/>
  <c r="C7" i="3"/>
  <c r="D15" i="3"/>
  <c r="G12" i="3"/>
  <c r="E10" i="3"/>
  <c r="H7" i="3"/>
  <c r="C10" i="3"/>
  <c r="H6" i="5"/>
  <c r="F25" i="3"/>
  <c r="F28" i="3"/>
  <c r="F24" i="3"/>
  <c r="F27" i="3"/>
  <c r="F23" i="3"/>
  <c r="F26" i="3"/>
  <c r="E25" i="3" l="1"/>
  <c r="I16" i="5" s="1"/>
  <c r="J16" i="5" s="1"/>
  <c r="E26" i="3"/>
  <c r="I18" i="5" s="1"/>
  <c r="J18" i="5" s="1"/>
  <c r="E24" i="3"/>
  <c r="I14" i="5" s="1"/>
  <c r="J14" i="5" s="1"/>
  <c r="E23" i="3"/>
  <c r="I12" i="5" s="1"/>
  <c r="J12" i="5" s="1"/>
  <c r="E28" i="3"/>
  <c r="I22" i="5" s="1"/>
  <c r="J22" i="5" s="1"/>
  <c r="E27" i="3"/>
  <c r="I20" i="5" s="1"/>
  <c r="J20" i="5" s="1"/>
  <c r="G23" i="3" l="1"/>
  <c r="G27" i="3"/>
  <c r="G25" i="3"/>
  <c r="G28" i="3"/>
  <c r="G26" i="3"/>
  <c r="G24" i="3"/>
  <c r="G29" i="3" l="1"/>
  <c r="I28" i="5" s="1"/>
  <c r="I31" i="5" s="1"/>
</calcChain>
</file>

<file path=xl/sharedStrings.xml><?xml version="1.0" encoding="utf-8"?>
<sst xmlns="http://schemas.openxmlformats.org/spreadsheetml/2006/main" count="603" uniqueCount="443">
  <si>
    <t>Canopy</t>
  </si>
  <si>
    <t>Accent Tier</t>
  </si>
  <si>
    <t>Back Panel</t>
  </si>
  <si>
    <t>Back Cushion</t>
  </si>
  <si>
    <t>Seat Cushion Top</t>
  </si>
  <si>
    <t>Seat Cushion Bottom</t>
  </si>
  <si>
    <t>6503-()-()</t>
  </si>
  <si>
    <t>6505-()-()</t>
  </si>
  <si>
    <t>6507-()-()</t>
  </si>
  <si>
    <t>6509-()-()</t>
  </si>
  <si>
    <t>6510-65TS</t>
  </si>
  <si>
    <t>6511-65TS</t>
  </si>
  <si>
    <t>6511-()-()</t>
  </si>
  <si>
    <t>6511-()-()-65TS</t>
  </si>
  <si>
    <t>6512-65TS</t>
  </si>
  <si>
    <t>6512-()-()</t>
  </si>
  <si>
    <t>6512-()-()-65TS</t>
  </si>
  <si>
    <t>6513-65TS</t>
  </si>
  <si>
    <t>6513-()-()</t>
  </si>
  <si>
    <t>6513-()-()-65TS</t>
  </si>
  <si>
    <t>6514-65TA</t>
  </si>
  <si>
    <t>6515-65TA</t>
  </si>
  <si>
    <t>6515-()-()-65TA</t>
  </si>
  <si>
    <t>6516-65TA</t>
  </si>
  <si>
    <t>6516-()-()-65TA</t>
  </si>
  <si>
    <t>6517-65TA</t>
  </si>
  <si>
    <t>6518-65TA</t>
  </si>
  <si>
    <t>6518-()-()-65TA</t>
  </si>
  <si>
    <t>6519-65TA</t>
  </si>
  <si>
    <t>6519-()-()-65TA</t>
  </si>
  <si>
    <t>6520-65TL</t>
  </si>
  <si>
    <t>6521-65TL</t>
  </si>
  <si>
    <t>6521-()-()</t>
  </si>
  <si>
    <t>6521-()-()-65TL</t>
  </si>
  <si>
    <t>6522-65TL</t>
  </si>
  <si>
    <t>6522-()-()</t>
  </si>
  <si>
    <t>6522-()-()-65TL</t>
  </si>
  <si>
    <t>6523-65TL</t>
  </si>
  <si>
    <t>6523-()-()</t>
  </si>
  <si>
    <t>6523-()-()-65TL</t>
  </si>
  <si>
    <t>6532-()-()</t>
  </si>
  <si>
    <t>6533-()-()</t>
  </si>
  <si>
    <t>6534-()-()</t>
  </si>
  <si>
    <t>6535-()-()</t>
  </si>
  <si>
    <t>6552-()-()</t>
  </si>
  <si>
    <t>6553-()-()</t>
  </si>
  <si>
    <t>6554-()-()</t>
  </si>
  <si>
    <t>6555-()-()</t>
  </si>
  <si>
    <t>6562-()-()</t>
  </si>
  <si>
    <t>6563-()-()</t>
  </si>
  <si>
    <t>6564-()-()</t>
  </si>
  <si>
    <t>6565-()-()</t>
  </si>
  <si>
    <t>6567-()-()</t>
  </si>
  <si>
    <t>6569-()-()</t>
  </si>
  <si>
    <t>Description</t>
  </si>
  <si>
    <t>Grade</t>
  </si>
  <si>
    <t>n/a</t>
  </si>
  <si>
    <t>COM</t>
  </si>
  <si>
    <t>COL</t>
  </si>
  <si>
    <t>GA</t>
  </si>
  <si>
    <t>G1</t>
  </si>
  <si>
    <t>G2</t>
  </si>
  <si>
    <t>G3</t>
  </si>
  <si>
    <t>G4</t>
  </si>
  <si>
    <t>G5</t>
  </si>
  <si>
    <t>G6</t>
  </si>
  <si>
    <t>G7</t>
  </si>
  <si>
    <t>G8</t>
  </si>
  <si>
    <t>G8+</t>
  </si>
  <si>
    <t>Tone</t>
  </si>
  <si>
    <t>Charge</t>
  </si>
  <si>
    <t>Upcharge</t>
  </si>
  <si>
    <t>60" W Love Seat</t>
  </si>
  <si>
    <t>60" W Private Love Seat</t>
  </si>
  <si>
    <t>60" W Private Love Seat, Veneer Accent Tier</t>
  </si>
  <si>
    <t>72" W Love Seat</t>
  </si>
  <si>
    <t>72" W Private Love Seat</t>
  </si>
  <si>
    <t>72" W Private Love Seat, Veneer Accent Tier</t>
  </si>
  <si>
    <t>Public 60" W 90° Unit</t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</si>
  <si>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</si>
  <si>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</si>
  <si>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</si>
  <si>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</si>
  <si>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</si>
  <si>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Lounge Unit with Integrated Table</t>
  </si>
  <si>
    <t>Private Lounge Unit with Integrated Table</t>
  </si>
  <si>
    <t>Private Lounge Unit with Integrated Table, Veneer Accent Tier</t>
  </si>
  <si>
    <t>Private Lounge Unit with Full Canopy with Integrated Table</t>
  </si>
  <si>
    <t>Private Lounge Unit with Full Canopy with Integrated Table, Veneer Accent Tier</t>
  </si>
  <si>
    <t>Private Lounge unit with Open Canopy with Integrated Table</t>
  </si>
  <si>
    <t>Private Lounge unit with Open Canopy with Integrated Table, Veneer Accent Tier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</si>
  <si>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</si>
  <si>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</si>
  <si>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</si>
  <si>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</si>
  <si>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</si>
  <si>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</si>
  <si>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</si>
  <si>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</si>
  <si>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</si>
  <si>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</si>
  <si>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Public Love Unit with Integrated Table</t>
  </si>
  <si>
    <t>Private Love Unit with Integrated Table</t>
  </si>
  <si>
    <t>Private Love Unit with Full Canopy and Integrated Table, Veneer Accent Tier</t>
  </si>
  <si>
    <t>Private Love Unit with Full Canopy with Integrated Table</t>
  </si>
  <si>
    <t>Private Love unit with Open Canopy with Integrated Table</t>
  </si>
  <si>
    <t>Private Love unit with Open Canopy and Integrated Table, Veneer Accent Tier</t>
  </si>
  <si>
    <t>60" W Love Seat Booth with Full Canopy</t>
  </si>
  <si>
    <t>60" W Love Seat Booth with Full Canopy, Veneer Accent Tier</t>
  </si>
  <si>
    <t>60" W Love Seat Booth with Open Canopy</t>
  </si>
  <si>
    <t>60" W Love Seat Booth with Open Canopy, Veneer Accent Tier</t>
  </si>
  <si>
    <t>72" W Love Seat Booth with Full Canopy</t>
  </si>
  <si>
    <t>72" W Love Seat Booth with Full Canopy, Veneer Accent Tier</t>
  </si>
  <si>
    <t>72" W Love Seat Booth with Open Canopy</t>
  </si>
  <si>
    <t>72" W Love Seat Booth with Open Canopy, Veneer Accent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</si>
  <si>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</si>
  <si>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</si>
  <si>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</si>
  <si>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</si>
  <si>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</si>
  <si>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</si>
  <si>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6507-X-X</t>
  </si>
  <si>
    <t>6509-X-X</t>
  </si>
  <si>
    <t>6515-X-X-65TA</t>
  </si>
  <si>
    <t>6516-X-X-65TA</t>
  </si>
  <si>
    <t>6518-X-X-65TA</t>
  </si>
  <si>
    <t>6519-X-X-65TA</t>
  </si>
  <si>
    <t>6567-X-X</t>
  </si>
  <si>
    <t>6569-X-X</t>
  </si>
  <si>
    <t>ITSM Model</t>
  </si>
  <si>
    <t>Model</t>
  </si>
  <si>
    <t>Model Number</t>
  </si>
  <si>
    <t>1) Select model number.</t>
  </si>
  <si>
    <t>2) Select fabric grade for each section of specified model.</t>
  </si>
  <si>
    <t xml:space="preserve">3) Select appropriate multi-tone option based on the number of differing </t>
  </si>
  <si>
    <t xml:space="preserve"> </t>
  </si>
  <si>
    <t xml:space="preserve">    patterns, or varying colors within a single pattern, per unit.</t>
  </si>
  <si>
    <t>FABRIC LOCATION &amp; YARDAGE REQUIREMENT</t>
  </si>
  <si>
    <t>Please note that yardage amounts are based on fabric which is plain</t>
  </si>
  <si>
    <t>GRADE</t>
  </si>
  <si>
    <t>YDS</t>
  </si>
  <si>
    <t>(i.e. non-directional) and a full 54" wide.</t>
  </si>
  <si>
    <t>(A) Canopy</t>
  </si>
  <si>
    <t>For Grade 8+ fabrics, please contact Customer Service for pricing.</t>
  </si>
  <si>
    <t>(B) Accent Tier</t>
  </si>
  <si>
    <t>(C) Back Panel</t>
  </si>
  <si>
    <t>(D) Back Cushion</t>
  </si>
  <si>
    <t>FABRIC GRADES</t>
  </si>
  <si>
    <t>(E) Seat Cushion Top</t>
  </si>
  <si>
    <t>(F) Seat Cushion Bottom</t>
  </si>
  <si>
    <t>SELECT MULTI-TONE OPTION</t>
  </si>
  <si>
    <t>Unit List Price</t>
  </si>
  <si>
    <t>Multi-Tone Upcharge</t>
  </si>
  <si>
    <t>Total List Price</t>
  </si>
  <si>
    <t>NOTES: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</si>
  <si>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</si>
  <si>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Yardage amounts are based on fabric which is plain (i.e. non-directional) and a full 54" wide.</t>
  </si>
  <si>
    <t>As applicable, please add price of  any additional options (electrical units, premium metal finishes, moisture barrier, etc.) to the</t>
  </si>
  <si>
    <t>Total List Price for final unit calculation.</t>
  </si>
  <si>
    <t>Model:</t>
  </si>
  <si>
    <t>Model Drop Down:</t>
  </si>
  <si>
    <t>MTONE:</t>
  </si>
  <si>
    <t>6511-65TS-()-()</t>
  </si>
  <si>
    <t>6512-65TS-()-()</t>
  </si>
  <si>
    <t>6513-65TS-()-()</t>
  </si>
  <si>
    <t>6521-65TL-()-()</t>
  </si>
  <si>
    <t>6522-65TL-()-()</t>
  </si>
  <si>
    <t>6523-65TL-()-()</t>
  </si>
  <si>
    <t>6542-2430</t>
  </si>
  <si>
    <t>6542-2430-()-()</t>
  </si>
  <si>
    <t>6542-2440</t>
  </si>
  <si>
    <t>6542-2440-()-()</t>
  </si>
  <si>
    <t>6542-3030</t>
  </si>
  <si>
    <t>6542-3030-()-()</t>
  </si>
  <si>
    <t>6542-3040</t>
  </si>
  <si>
    <t>6542-3040-()-()</t>
  </si>
  <si>
    <t>6543-2430</t>
  </si>
  <si>
    <t>6543-2430-()-()</t>
  </si>
  <si>
    <t>6543-2440</t>
  </si>
  <si>
    <t>6543-2440-()-()</t>
  </si>
  <si>
    <t>6543-3030</t>
  </si>
  <si>
    <t>6543-3030-()-()</t>
  </si>
  <si>
    <t>6543-3040</t>
  </si>
  <si>
    <t>6543-3040-()-()</t>
  </si>
  <si>
    <t>6544-3030</t>
  </si>
  <si>
    <t>6544-3030-()-()</t>
  </si>
  <si>
    <t>6544-3040</t>
  </si>
  <si>
    <t>6544-3040-()-()</t>
  </si>
  <si>
    <t>6544-3630</t>
  </si>
  <si>
    <t>6544-3630-()-()</t>
  </si>
  <si>
    <t>6544-3640</t>
  </si>
  <si>
    <t>6544-3640-()-()</t>
  </si>
  <si>
    <t>6545-3030</t>
  </si>
  <si>
    <t>6545-3030-()-()</t>
  </si>
  <si>
    <t>6545-3040</t>
  </si>
  <si>
    <t>6545-3040-()-()</t>
  </si>
  <si>
    <t>6545-3630</t>
  </si>
  <si>
    <t>6545-3630-()-()</t>
  </si>
  <si>
    <t>6545-3640</t>
  </si>
  <si>
    <t>6545-3640-()-()</t>
  </si>
  <si>
    <t>6552-2430</t>
  </si>
  <si>
    <t>6552-2430-()-()</t>
  </si>
  <si>
    <t>6552-2440</t>
  </si>
  <si>
    <t>6552-2440-()-()</t>
  </si>
  <si>
    <t>6552-3030</t>
  </si>
  <si>
    <t>6552-3030-()-()</t>
  </si>
  <si>
    <t>6552-3040</t>
  </si>
  <si>
    <t>6552-3040-()-()</t>
  </si>
  <si>
    <t>6553-2430</t>
  </si>
  <si>
    <t>6553-2430-()-()</t>
  </si>
  <si>
    <t>6553-2440</t>
  </si>
  <si>
    <t>6553-2440-()-()</t>
  </si>
  <si>
    <t>6553-3030</t>
  </si>
  <si>
    <t>6553-3030-()-()</t>
  </si>
  <si>
    <t>6553-3040</t>
  </si>
  <si>
    <t>6553-3040-()-()</t>
  </si>
  <si>
    <t>6554-3030</t>
  </si>
  <si>
    <t>6554-3030-()-()</t>
  </si>
  <si>
    <t>6554-3040</t>
  </si>
  <si>
    <t>6554-3040-()-()</t>
  </si>
  <si>
    <t>6554-3630</t>
  </si>
  <si>
    <t>6554-3630-()-()</t>
  </si>
  <si>
    <t>6554-3640</t>
  </si>
  <si>
    <t>6554-3640-()-()</t>
  </si>
  <si>
    <t>6555-3030</t>
  </si>
  <si>
    <t>6555-3030-()-()</t>
  </si>
  <si>
    <t>6555-3040</t>
  </si>
  <si>
    <t>6555-3040-()-()</t>
  </si>
  <si>
    <t>6555-3630</t>
  </si>
  <si>
    <t>6555-3630-()-()</t>
  </si>
  <si>
    <t>6555-3640</t>
  </si>
  <si>
    <t>6555-3640-()-()</t>
  </si>
  <si>
    <t>PICTURE1</t>
  </si>
  <si>
    <t>PICTURE2</t>
  </si>
  <si>
    <t>PICTURE3</t>
  </si>
  <si>
    <t>PICTURE4</t>
  </si>
  <si>
    <t>PICTURE5</t>
  </si>
  <si>
    <t>PICTURE6</t>
  </si>
  <si>
    <t>PICTURE7</t>
  </si>
  <si>
    <t>PICTURE8</t>
  </si>
  <si>
    <t>PICTURE9</t>
  </si>
  <si>
    <t>PICTURE10</t>
  </si>
  <si>
    <t>PICTURE11</t>
  </si>
  <si>
    <t>PICTURE12</t>
  </si>
  <si>
    <t>PICTURE13</t>
  </si>
  <si>
    <t>PICTURE14</t>
  </si>
  <si>
    <t>PICTURE15</t>
  </si>
  <si>
    <t>PICTURE16</t>
  </si>
  <si>
    <t>PICTURE17</t>
  </si>
  <si>
    <t>PICTURE18</t>
  </si>
  <si>
    <t>PICTURE19</t>
  </si>
  <si>
    <t>PICTURE20</t>
  </si>
  <si>
    <t>PICTURE21</t>
  </si>
  <si>
    <t>PICTURE22</t>
  </si>
  <si>
    <t>PICTURE23</t>
  </si>
  <si>
    <t>PICTURE24</t>
  </si>
  <si>
    <t>PICTURE25</t>
  </si>
  <si>
    <t>PICTURE26</t>
  </si>
  <si>
    <t>PICTURE27</t>
  </si>
  <si>
    <t>PICTURE28</t>
  </si>
  <si>
    <t>PICTURE29</t>
  </si>
  <si>
    <t>PICTURE30</t>
  </si>
  <si>
    <t>PICTURE31</t>
  </si>
  <si>
    <t>PICTURE32</t>
  </si>
  <si>
    <t>PICTURE33</t>
  </si>
  <si>
    <t>PICTURE34</t>
  </si>
  <si>
    <t>PICTURE35</t>
  </si>
  <si>
    <t>PICTURE36</t>
  </si>
  <si>
    <t>PICTURE37</t>
  </si>
  <si>
    <t>PICTURE38</t>
  </si>
  <si>
    <t>PICTURE39</t>
  </si>
  <si>
    <t>PICTURE40</t>
  </si>
  <si>
    <t>PICTURE41</t>
  </si>
  <si>
    <t>PICTURE42</t>
  </si>
  <si>
    <t>PICTURE43</t>
  </si>
  <si>
    <t>PICTURE44</t>
  </si>
  <si>
    <t>PICTURE45</t>
  </si>
  <si>
    <t>PICTURE46</t>
  </si>
  <si>
    <t>PICTURE47</t>
  </si>
  <si>
    <t>PICTURE48</t>
  </si>
  <si>
    <t>PICTURE49</t>
  </si>
  <si>
    <t>PICTURE50</t>
  </si>
  <si>
    <t>PICTURE51</t>
  </si>
  <si>
    <t>PICTURE52</t>
  </si>
  <si>
    <t>PICTURE53</t>
  </si>
  <si>
    <t>PICTURE54</t>
  </si>
  <si>
    <t>PICTURE55</t>
  </si>
  <si>
    <t>PICTURE56</t>
  </si>
  <si>
    <t>PICTURE57</t>
  </si>
  <si>
    <t>PICTURE58</t>
  </si>
  <si>
    <t>PICTURE59</t>
  </si>
  <si>
    <t>PICTURE60</t>
  </si>
  <si>
    <t>PICTURE61</t>
  </si>
  <si>
    <t>PICTURE62</t>
  </si>
  <si>
    <t>PICTURE63</t>
  </si>
  <si>
    <t>PICTURE64</t>
  </si>
  <si>
    <t>PICTURE65</t>
  </si>
  <si>
    <t>PICTURE66</t>
  </si>
  <si>
    <t>PICTURE67</t>
  </si>
  <si>
    <t>PICTURE68</t>
  </si>
  <si>
    <t>PICTURE69</t>
  </si>
  <si>
    <t>PICTURE70</t>
  </si>
  <si>
    <t>PICTURE71</t>
  </si>
  <si>
    <t>PICTURE72</t>
  </si>
  <si>
    <t>PICTURE73</t>
  </si>
  <si>
    <t>PICTURE74</t>
  </si>
  <si>
    <t>PICTURE75</t>
  </si>
  <si>
    <t>PICTURE76</t>
  </si>
  <si>
    <t>PICTURE77</t>
  </si>
  <si>
    <t>PICTURE78</t>
  </si>
  <si>
    <t>PICTURE79</t>
  </si>
  <si>
    <t>PICTURE80</t>
  </si>
  <si>
    <t>PICTURE81</t>
  </si>
  <si>
    <t>PICTURE82</t>
  </si>
  <si>
    <t>PICTURE83</t>
  </si>
  <si>
    <t>PICTURE84</t>
  </si>
  <si>
    <t>PICTURE85</t>
  </si>
  <si>
    <t>PICTURE86</t>
  </si>
  <si>
    <t>PICTURE87</t>
  </si>
  <si>
    <t>PICTURE88</t>
  </si>
  <si>
    <t>PICTURE89</t>
  </si>
  <si>
    <t>PICTURE90</t>
  </si>
  <si>
    <t>PICTURE91</t>
  </si>
  <si>
    <t>PICTURE92</t>
  </si>
  <si>
    <t>PICTURE93</t>
  </si>
  <si>
    <t>PICTURE94</t>
  </si>
  <si>
    <t>PICTURE95</t>
  </si>
  <si>
    <t>PICTURE96</t>
  </si>
  <si>
    <t>PICTURE97</t>
  </si>
  <si>
    <t>PICTURE98</t>
  </si>
  <si>
    <t>PICTURE99</t>
  </si>
  <si>
    <t>PICTURE100</t>
  </si>
  <si>
    <t>PICTURE101</t>
  </si>
  <si>
    <t>PICTURE102</t>
  </si>
  <si>
    <t>PICTURE103</t>
  </si>
  <si>
    <t>PICTURE104</t>
  </si>
  <si>
    <t>PICTURE105</t>
  </si>
  <si>
    <t>PICTURE106</t>
  </si>
  <si>
    <t>PICTURE107</t>
  </si>
  <si>
    <t>PICTURE108</t>
  </si>
  <si>
    <t>PICTURE109</t>
  </si>
  <si>
    <t>PICTURE110</t>
  </si>
  <si>
    <t>PICTURE111</t>
  </si>
  <si>
    <t>PICTURE112</t>
  </si>
  <si>
    <t>PICTURE113</t>
  </si>
  <si>
    <t>PICTURE114</t>
  </si>
  <si>
    <t>PICTURE115</t>
  </si>
  <si>
    <t>PICTURE116</t>
  </si>
  <si>
    <t>PICTURE117</t>
  </si>
  <si>
    <t>PICTURE118</t>
  </si>
  <si>
    <t>PICTURE119</t>
  </si>
  <si>
    <t>PICTURE120</t>
  </si>
  <si>
    <t>PICTURE121</t>
  </si>
  <si>
    <t>PICTURE122</t>
  </si>
  <si>
    <t>PICTURE123</t>
  </si>
  <si>
    <t>PICTURE124</t>
  </si>
  <si>
    <t>PICTURE125</t>
  </si>
  <si>
    <t>PICTURE126</t>
  </si>
  <si>
    <t>PICTURE127</t>
  </si>
  <si>
    <t>PICTURE128</t>
  </si>
  <si>
    <t>PICTURE129</t>
  </si>
  <si>
    <t>PICTURE130</t>
  </si>
  <si>
    <t>PICTURE131</t>
  </si>
  <si>
    <t>PICTURE132</t>
  </si>
  <si>
    <t>PICTURE133</t>
  </si>
  <si>
    <t>PICTURE134</t>
  </si>
  <si>
    <t>PICTURE135</t>
  </si>
  <si>
    <t>PICTURE136</t>
  </si>
  <si>
    <t>PICTURE137</t>
  </si>
  <si>
    <t>PICTURE138</t>
  </si>
  <si>
    <t>PICTURE139</t>
  </si>
  <si>
    <t>PICTURE140</t>
  </si>
  <si>
    <t>PICTURE141</t>
  </si>
  <si>
    <t>PICTURE142</t>
  </si>
  <si>
    <t>PICTURE143</t>
  </si>
  <si>
    <t>PICTURE144</t>
  </si>
  <si>
    <t>PICTURE145</t>
  </si>
  <si>
    <t>PIC</t>
  </si>
  <si>
    <t>PIC:</t>
  </si>
  <si>
    <t>COM:</t>
  </si>
  <si>
    <t>YARDAGE UPCHARGE:</t>
  </si>
  <si>
    <t>GRADE DROP DOWN:</t>
  </si>
  <si>
    <t>GRADES</t>
  </si>
  <si>
    <t>PULLED FROM CO-OP Info TAB</t>
  </si>
  <si>
    <t>PULLED FROM CALCULATOR CONTROLS</t>
  </si>
  <si>
    <t>Revision</t>
  </si>
  <si>
    <t>Date</t>
  </si>
  <si>
    <t>By</t>
  </si>
  <si>
    <t>HD</t>
  </si>
  <si>
    <t>Finished Co-op Multi-Tone Calculator and sent out to customer service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</si>
  <si>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</si>
  <si>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</si>
  <si>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</si>
  <si>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Corrected mistake for 6544-36(30/40) units. There was 2 different tables in one unit when there should only be 1 table per unit. Changed table heights in model number from 30"h to 29" and 40" to 39"</t>
  </si>
  <si>
    <t>Added 64 new model numbers - 6540's and 6550's with 27" high table</t>
  </si>
  <si>
    <t>Corrected mistake for 6554-xx27 units (missing assy16 and assy32)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</si>
  <si>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</si>
  <si>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</si>
  <si>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</si>
  <si>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Updated pricing to reflect 4% increase on all upholstered Co-op units, changed the effective date to 1.1.17 since the increase will take effect on that date.</t>
  </si>
  <si>
    <t>See 12/20/16 update</t>
  </si>
  <si>
    <t>AW</t>
  </si>
  <si>
    <t>Added single co-op units (6514-6519)</t>
  </si>
  <si>
    <t>Added pictures for single co-op units</t>
  </si>
  <si>
    <t>Added 90 degree Co-op units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</si>
  <si>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</si>
  <si>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</si>
  <si>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</si>
  <si>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</si>
  <si>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Added "effective date" in the print area</t>
  </si>
  <si>
    <t>BN</t>
  </si>
  <si>
    <t>Added 6521-()-()-65TL to Matrix tab, was not showing up</t>
  </si>
  <si>
    <t>Updated calculator to 2018 pricing, increase of 1.04%</t>
  </si>
  <si>
    <t>Updated calculator for 5% tariff pricing,</t>
  </si>
  <si>
    <t>Corrected error that occurred when 8+ fabric was being selected</t>
  </si>
  <si>
    <t>Saved as 2020 calculator with 5% increase across all assemblies</t>
  </si>
  <si>
    <t>Updated fabric for 2020 pricing</t>
  </si>
  <si>
    <t>Updated multicharge upcharges in notes</t>
  </si>
  <si>
    <t>Fixed description on 6514-6519 models</t>
  </si>
  <si>
    <t>Updated all descriptions to match pricelist</t>
  </si>
  <si>
    <t>Added Grade A fabric</t>
  </si>
  <si>
    <t>Fixed error on grade 8+ fabric</t>
  </si>
  <si>
    <t>NT</t>
  </si>
  <si>
    <t>Updated to 2021 pricing (5% increase for everything)</t>
  </si>
  <si>
    <t>Updated to 2022 pricing (5% increase for everything -- yardage cost increase as well)</t>
  </si>
  <si>
    <t>Moved over to new Format</t>
  </si>
  <si>
    <t>Updated to 2022.2 price increase</t>
  </si>
  <si>
    <t>CO-OP CALCULATOR</t>
  </si>
  <si>
    <t>Updated yardage costs</t>
  </si>
  <si>
    <t>6503-X-X</t>
  </si>
  <si>
    <t>6505-X-X</t>
  </si>
  <si>
    <t>6511-X-X-65TS</t>
  </si>
  <si>
    <t>6512-X-X-65TS</t>
  </si>
  <si>
    <t>6513-X-X-65TS</t>
  </si>
  <si>
    <t>6521-X-X-65TL</t>
  </si>
  <si>
    <t>6522-X-X-65TL</t>
  </si>
  <si>
    <t>6523-X-X-65TL</t>
  </si>
  <si>
    <t>6532-X-X</t>
  </si>
  <si>
    <t>6533-X-X</t>
  </si>
  <si>
    <t>6534-X-X</t>
  </si>
  <si>
    <t>6535-X-X</t>
  </si>
  <si>
    <t>Effective Date: June 1st, 2024</t>
  </si>
  <si>
    <t>Updated to 2024 pricing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</si>
</sst>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8"/>
      <color rgb="FF000000"/>
      <name val="Segoe UI"/>
      <family val="2"/>
    </font>
    <font>
      <sz val="11"/>
      <name val="MetaBookLF-Roman"/>
      <family val="2"/>
    </font>
    <font>
      <u/>
      <sz val="11"/>
      <name val="Arial Narrow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2"/>
      <color theme="0"/>
      <name val="Arial Narrow"/>
      <family val="2"/>
    </font>
    <font>
      <sz val="11"/>
      <name val="Bembo"/>
      <family val="1"/>
    </font>
    <font>
      <b/>
      <sz val="12"/>
      <name val="Arial"/>
      <family val="2"/>
    </font>
    <font>
      <b/>
      <sz val="2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</cellStyleXfs>
  <cellXfs count="7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4" borderId="10" xfId="0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2" applyAlignment="1">
      <alignment horizontal="center"/>
    </xf>
    <xf numFmtId="0" fontId="2" fillId="2" borderId="11" xfId="2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2" borderId="12" xfId="2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Border="1"/>
    <xf numFmtId="0" fontId="13" fillId="0" borderId="0" xfId="0" applyFont="1" applyAlignment="1">
      <alignment horizontal="center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top"/>
      <protection hidden="1"/>
    </xf>
    <xf numFmtId="14" fontId="5" fillId="0" borderId="0" xfId="0" applyNumberFormat="1" applyFont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7" fillId="3" borderId="0" xfId="0" applyFont="1" applyFill="1" applyProtection="1">
      <protection hidden="1"/>
    </xf>
    <xf numFmtId="164" fontId="7" fillId="3" borderId="0" xfId="0" applyNumberFormat="1" applyFont="1" applyFill="1" applyAlignment="1" applyProtection="1">
      <alignment horizontal="right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horizontal="left" indent="2"/>
      <protection hidden="1"/>
    </xf>
    <xf numFmtId="0" fontId="10" fillId="0" borderId="0" xfId="0" applyFont="1" applyAlignment="1" applyProtection="1">
      <alignment horizontal="center"/>
      <protection hidden="1"/>
    </xf>
    <xf numFmtId="165" fontId="3" fillId="0" borderId="0" xfId="1" applyNumberFormat="1" applyFont="1" applyAlignment="1">
      <alignment horizontal="center"/>
    </xf>
    <xf numFmtId="0" fontId="0" fillId="0" borderId="15" xfId="0" applyBorder="1"/>
    <xf numFmtId="0" fontId="0" fillId="4" borderId="16" xfId="0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14" fillId="5" borderId="17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5" borderId="0" xfId="0" applyFill="1"/>
    <xf numFmtId="0" fontId="0" fillId="4" borderId="0" xfId="0" applyFill="1"/>
    <xf numFmtId="0" fontId="6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6" fillId="7" borderId="3" xfId="0" applyFont="1" applyFill="1" applyBorder="1" applyProtection="1">
      <protection hidden="1"/>
    </xf>
    <xf numFmtId="0" fontId="6" fillId="7" borderId="4" xfId="0" applyFont="1" applyFill="1" applyBorder="1" applyProtection="1">
      <protection hidden="1"/>
    </xf>
    <xf numFmtId="0" fontId="6" fillId="7" borderId="0" xfId="0" applyFont="1" applyFill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7" xfId="0" applyFont="1" applyFill="1" applyBorder="1" applyProtection="1">
      <protection hidden="1"/>
    </xf>
    <xf numFmtId="0" fontId="6" fillId="7" borderId="8" xfId="0" applyFont="1" applyFill="1" applyBorder="1" applyProtection="1">
      <protection hidden="1"/>
    </xf>
    <xf numFmtId="0" fontId="6" fillId="7" borderId="9" xfId="0" applyFont="1" applyFill="1" applyBorder="1" applyProtection="1">
      <protection hidden="1"/>
    </xf>
    <xf numFmtId="0" fontId="7" fillId="7" borderId="0" xfId="0" applyFont="1" applyFill="1" applyAlignment="1" applyProtection="1">
      <alignment horizontal="left" indent="2"/>
      <protection hidden="1"/>
    </xf>
    <xf numFmtId="0" fontId="16" fillId="7" borderId="5" xfId="0" applyFont="1" applyFill="1" applyBorder="1" applyAlignment="1" applyProtection="1">
      <alignment horizontal="left" indent="1"/>
      <protection hidden="1"/>
    </xf>
    <xf numFmtId="0" fontId="17" fillId="7" borderId="5" xfId="0" applyFont="1" applyFill="1" applyBorder="1" applyProtection="1">
      <protection hidden="1"/>
    </xf>
    <xf numFmtId="0" fontId="16" fillId="7" borderId="5" xfId="0" applyFont="1" applyFill="1" applyBorder="1" applyAlignment="1" applyProtection="1">
      <alignment horizontal="left" indent="2"/>
      <protection hidden="1"/>
    </xf>
    <xf numFmtId="0" fontId="17" fillId="7" borderId="7" xfId="0" applyFont="1" applyFill="1" applyBorder="1" applyProtection="1">
      <protection hidden="1"/>
    </xf>
    <xf numFmtId="0" fontId="15" fillId="0" borderId="0" xfId="0" applyFont="1" applyProtection="1">
      <protection hidden="1"/>
    </xf>
    <xf numFmtId="0" fontId="18" fillId="7" borderId="5" xfId="0" applyFont="1" applyFill="1" applyBorder="1" applyAlignment="1" applyProtection="1">
      <alignment horizontal="left" indent="1"/>
      <protection hidden="1"/>
    </xf>
    <xf numFmtId="0" fontId="14" fillId="6" borderId="10" xfId="3" applyFont="1" applyFill="1" applyBorder="1" applyAlignment="1">
      <alignment horizontal="center"/>
    </xf>
    <xf numFmtId="14" fontId="4" fillId="0" borderId="20" xfId="3" applyNumberFormat="1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0" xfId="3" applyFont="1" applyBorder="1"/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4" fillId="6" borderId="10" xfId="3" applyFont="1" applyFill="1" applyBorder="1" applyAlignment="1">
      <alignment horizontal="center"/>
    </xf>
    <xf numFmtId="0" fontId="14" fillId="6" borderId="18" xfId="3" applyFont="1" applyFill="1" applyBorder="1" applyAlignment="1">
      <alignment horizontal="center"/>
    </xf>
    <xf numFmtId="0" fontId="14" fillId="6" borderId="19" xfId="3" applyFont="1" applyFill="1" applyBorder="1" applyAlignment="1">
      <alignment horizontal="center"/>
    </xf>
    <xf numFmtId="0" fontId="3" fillId="5" borderId="10" xfId="0" applyFont="1" applyFill="1" applyBorder="1" applyAlignment="1">
      <alignment horizontal="left"/>
    </xf>
  </cellXfs>
  <cellStyles count="4">
    <cellStyle name="Check Cell" xfId="2" builtinId="23"/>
    <cellStyle name="Currency" xfId="1" builtinId="4"/>
    <cellStyle name="Normal" xfId="0" builtinId="0"/>
    <cellStyle name="Normal 2" xfId="3"/>
  </cellStyles>
  <dxfs count="18"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_(&quot;$&quot;* #,##0_);_(&quot;$&quot;* \(#,##0\);_(&quot;$&quot;* &quot;-&quot;??_);_(@_)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'Calculator Info'!$D$25" fmlaRange="'Calculator Info'!$E$7:$E$18" sel="6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12" dropStyle="combo" dx="16" fmlaLink="'Calculator Info'!$D$24" fmlaRange="'Calculator Info'!$D$7:$D$18" sel="6" val="0"/>
</file>

<file path=xl/ctrlProps/ctrlProp3.xml><?xml version="1.0" encoding="utf-8"?>
<formControlPr xmlns="http://schemas.microsoft.com/office/spreadsheetml/2009/9/main" objectType="Drop" dropLines="12" dropStyle="combo" dx="16" fmlaLink="'Calculator Info'!$D$23" fmlaRange="'Calculator Info'!$C$7:$C$18" sel="1" val="0"/>
</file>

<file path=xl/ctrlProps/ctrlProp4.xml><?xml version="1.0" encoding="utf-8"?>
<formControlPr xmlns="http://schemas.microsoft.com/office/spreadsheetml/2009/9/main" objectType="Drop" dropLines="25" dropStyle="combo" dx="16" fmlaLink="'Calculator Info'!$D$3" fmlaRange="'Co-Op Info'!$B$3:$B$52" sel="21" val="15"/>
</file>

<file path=xl/ctrlProps/ctrlProp5.xml><?xml version="1.0" encoding="utf-8"?>
<formControlPr xmlns="http://schemas.microsoft.com/office/spreadsheetml/2009/9/main" objectType="Drop" dropLines="12" dropStyle="combo" dx="16" fmlaLink="'Calculator Info'!$D$26" fmlaRange="'Calculator Info'!$F$7:$F$18" sel="6" val="0"/>
</file>

<file path=xl/ctrlProps/ctrlProp6.xml><?xml version="1.0" encoding="utf-8"?>
<formControlPr xmlns="http://schemas.microsoft.com/office/spreadsheetml/2009/9/main" objectType="Drop" dropLines="12" dropStyle="combo" dx="16" fmlaLink="'Calculator Info'!$D$27" fmlaRange="'Calculator Info'!$G$7:$G$18" sel="6" val="0"/>
</file>

<file path=xl/ctrlProps/ctrlProp7.xml><?xml version="1.0" encoding="utf-8"?>
<formControlPr xmlns="http://schemas.microsoft.com/office/spreadsheetml/2009/9/main" objectType="Drop" dropLines="12" dropStyle="combo" dx="16" fmlaLink="'Calculator Info'!$D$28" fmlaRange="'Calculator Info'!$H$7:$H$18" sel="6" val="0"/>
</file>

<file path=xl/ctrlProps/ctrlProp8.xml><?xml version="1.0" encoding="utf-8"?>
<formControlPr xmlns="http://schemas.microsoft.com/office/spreadsheetml/2009/9/main" objectType="Radio" firstButton="1" fmlaLink="'Calculator Info'!$D$31" lockText="1"/>
</file>

<file path=xl/ctrlProps/ctrlProp9.xml><?xml version="1.0" encoding="utf-8"?>
<formControlPr xmlns="http://schemas.microsoft.com/office/spreadsheetml/2009/9/main" objectType="Radio" checked="Check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jpe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xmlns="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xmlns="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754380</xdr:colOff>
          <xdr:row>24</xdr:row>
          <xdr:rowOff>152400</xdr:rowOff>
        </xdr:from>
        <xdr:to>
          <xdr:col>9</xdr:col>
          <xdr:colOff>22860</xdr:colOff>
          <xdr:row>26</xdr:row>
          <xdr:rowOff>0</xdr:rowOff>
        </xdr:to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GrpSpPr/>
          </xdr:nvGrpSpPr>
          <xdr:grpSpPr>
            <a:xfrm>
              <a:off x="4973955" y="5334000"/>
              <a:ext cx="2440305" cy="266700"/>
              <a:chOff x="5105405" y="4831080"/>
              <a:chExt cx="2529838" cy="213360"/>
            </a:xfrm>
          </xdr:grpSpPr>
          <xdr:sp macro="" textlink="">
            <xdr:nvSpPr>
              <xdr:cNvPr id="4104" name="Option Button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:a16="http://schemas.microsoft.com/office/drawing/2014/main" xmlns="" id="{00000000-0008-0000-0100-000008100000}"/>
                  </a:ext>
                </a:extLst>
              </xdr:cNvPr>
              <xdr:cNvSpPr/>
            </xdr:nvSpPr>
            <xdr:spPr bwMode="auto">
              <a:xfrm>
                <a:off x="5105405" y="4831080"/>
                <a:ext cx="678181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1 Tone</a:t>
                </a:r>
              </a:p>
            </xdr:txBody>
          </xdr:sp>
          <xdr:sp macro="" textlink="">
            <xdr:nvSpPr>
              <xdr:cNvPr id="4105" name="Option Button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:a16="http://schemas.microsoft.com/office/drawing/2014/main" xmlns="" id="{00000000-0008-0000-0100-000009100000}"/>
                  </a:ext>
                </a:extLst>
              </xdr:cNvPr>
              <xdr:cNvSpPr/>
            </xdr:nvSpPr>
            <xdr:spPr bwMode="auto">
              <a:xfrm>
                <a:off x="5730240" y="4831080"/>
                <a:ext cx="64770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 Tone</a:t>
                </a:r>
              </a:p>
            </xdr:txBody>
          </xdr:sp>
          <xdr:sp macro="" textlink="">
            <xdr:nvSpPr>
              <xdr:cNvPr id="4106" name="Option Button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:a16="http://schemas.microsoft.com/office/drawing/2014/main" xmlns="" id="{00000000-0008-0000-0100-00000A100000}"/>
                  </a:ext>
                </a:extLst>
              </xdr:cNvPr>
              <xdr:cNvSpPr/>
            </xdr:nvSpPr>
            <xdr:spPr bwMode="auto">
              <a:xfrm>
                <a:off x="6316980" y="4831080"/>
                <a:ext cx="70104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 Tone</a:t>
                </a:r>
              </a:p>
            </xdr:txBody>
          </xdr:sp>
          <xdr:sp macro="" textlink="">
            <xdr:nvSpPr>
              <xdr:cNvPr id="4107" name="Option Button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xmlns="" id="{00000000-0008-0000-0100-00000B100000}"/>
                  </a:ext>
                </a:extLst>
              </xdr:cNvPr>
              <xdr:cNvSpPr/>
            </xdr:nvSpPr>
            <xdr:spPr bwMode="auto">
              <a:xfrm>
                <a:off x="6964683" y="4831080"/>
                <a:ext cx="67056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4+ Tone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251460</xdr:colOff>
          <xdr:row>10</xdr:row>
          <xdr:rowOff>45720</xdr:rowOff>
        </xdr:from>
        <xdr:to>
          <xdr:col>14</xdr:col>
          <xdr:colOff>455981</xdr:colOff>
          <xdr:row>21</xdr:row>
          <xdr:rowOff>167640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421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03920" y="1965960"/>
              <a:ext cx="2764841" cy="214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335280</xdr:colOff>
      <xdr:row>0</xdr:row>
      <xdr:rowOff>129540</xdr:rowOff>
    </xdr:from>
    <xdr:to>
      <xdr:col>5</xdr:col>
      <xdr:colOff>350520</xdr:colOff>
      <xdr:row>2</xdr:row>
      <xdr:rowOff>144780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335280" y="129540"/>
          <a:ext cx="3520440" cy="381000"/>
        </a:xfrm>
        <a:prstGeom prst="roundRect">
          <a:avLst/>
        </a:prstGeom>
        <a:gradFill flip="none" rotWithShape="1">
          <a:gsLst>
            <a:gs pos="3400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CO-OP</a:t>
          </a:r>
          <a:r>
            <a:rPr lang="en-US" sz="2000" b="1" baseline="0">
              <a:solidFill>
                <a:sysClr val="windowText" lastClr="000000"/>
              </a:solidFill>
            </a:rPr>
            <a:t> FABRIC CALCULATOR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0</xdr:colOff>
      <xdr:row>1</xdr:row>
      <xdr:rowOff>153635</xdr:rowOff>
    </xdr:from>
    <xdr:to>
      <xdr:col>14</xdr:col>
      <xdr:colOff>123587</xdr:colOff>
      <xdr:row>3</xdr:row>
      <xdr:rowOff>15240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20" y="336515"/>
          <a:ext cx="1403747" cy="516925"/>
        </a:xfrm>
        <a:prstGeom prst="rect">
          <a:avLst/>
        </a:prstGeom>
      </xdr:spPr>
    </xdr:pic>
    <xdr:clientData/>
  </xdr:twoCellAnchor>
  <xdr:twoCellAnchor>
    <xdr:from>
      <xdr:col>6</xdr:col>
      <xdr:colOff>693420</xdr:colOff>
      <xdr:row>2</xdr:row>
      <xdr:rowOff>0</xdr:rowOff>
    </xdr:from>
    <xdr:to>
      <xdr:col>11</xdr:col>
      <xdr:colOff>228600</xdr:colOff>
      <xdr:row>2</xdr:row>
      <xdr:rowOff>7620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CxnSpPr/>
      </xdr:nvCxnSpPr>
      <xdr:spPr>
        <a:xfrm flipV="1">
          <a:off x="5044440" y="548640"/>
          <a:ext cx="4076700" cy="7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7</xdr:row>
      <xdr:rowOff>106680</xdr:rowOff>
    </xdr:from>
    <xdr:to>
      <xdr:col>26</xdr:col>
      <xdr:colOff>356840</xdr:colOff>
      <xdr:row>43</xdr:row>
      <xdr:rowOff>10586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6440" y="1424940"/>
          <a:ext cx="10400000" cy="6754286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0</xdr:row>
      <xdr:rowOff>45720</xdr:rowOff>
    </xdr:from>
    <xdr:to>
      <xdr:col>4</xdr:col>
      <xdr:colOff>571500</xdr:colOff>
      <xdr:row>2</xdr:row>
      <xdr:rowOff>137160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50063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1</a:t>
          </a:r>
        </a:p>
      </xdr:txBody>
    </xdr:sp>
    <xdr:clientData/>
  </xdr:twoCellAnchor>
  <xdr:twoCellAnchor>
    <xdr:from>
      <xdr:col>9</xdr:col>
      <xdr:colOff>53340</xdr:colOff>
      <xdr:row>0</xdr:row>
      <xdr:rowOff>45720</xdr:rowOff>
    </xdr:from>
    <xdr:to>
      <xdr:col>9</xdr:col>
      <xdr:colOff>541020</xdr:colOff>
      <xdr:row>2</xdr:row>
      <xdr:rowOff>137160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31597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2</a:t>
          </a:r>
        </a:p>
      </xdr:txBody>
    </xdr:sp>
    <xdr:clientData/>
  </xdr:twoCellAnchor>
  <xdr:twoCellAnchor>
    <xdr:from>
      <xdr:col>1</xdr:col>
      <xdr:colOff>30480</xdr:colOff>
      <xdr:row>5</xdr:row>
      <xdr:rowOff>152400</xdr:rowOff>
    </xdr:from>
    <xdr:to>
      <xdr:col>1</xdr:col>
      <xdr:colOff>518160</xdr:colOff>
      <xdr:row>8</xdr:row>
      <xdr:rowOff>15240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40080" y="1074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3</a:t>
          </a:r>
        </a:p>
      </xdr:txBody>
    </xdr:sp>
    <xdr:clientData/>
  </xdr:twoCellAnchor>
  <xdr:twoCellAnchor>
    <xdr:from>
      <xdr:col>3</xdr:col>
      <xdr:colOff>1592580</xdr:colOff>
      <xdr:row>19</xdr:row>
      <xdr:rowOff>15240</xdr:rowOff>
    </xdr:from>
    <xdr:to>
      <xdr:col>4</xdr:col>
      <xdr:colOff>228600</xdr:colOff>
      <xdr:row>21</xdr:row>
      <xdr:rowOff>106680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4663440" y="37033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4</a:t>
          </a:r>
        </a:p>
      </xdr:txBody>
    </xdr:sp>
    <xdr:clientData/>
  </xdr:twoCellAnchor>
  <xdr:twoCellAnchor>
    <xdr:from>
      <xdr:col>7</xdr:col>
      <xdr:colOff>121920</xdr:colOff>
      <xdr:row>27</xdr:row>
      <xdr:rowOff>15240</xdr:rowOff>
    </xdr:from>
    <xdr:to>
      <xdr:col>7</xdr:col>
      <xdr:colOff>609600</xdr:colOff>
      <xdr:row>29</xdr:row>
      <xdr:rowOff>99060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599420" y="525018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640080</xdr:colOff>
      <xdr:row>31</xdr:row>
      <xdr:rowOff>129540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6926580" y="5646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6</a:t>
          </a:r>
        </a:p>
      </xdr:txBody>
    </xdr:sp>
    <xdr:clientData/>
  </xdr:twoCellAnchor>
  <xdr:twoCellAnchor>
    <xdr:from>
      <xdr:col>4</xdr:col>
      <xdr:colOff>205740</xdr:colOff>
      <xdr:row>31</xdr:row>
      <xdr:rowOff>144780</xdr:rowOff>
    </xdr:from>
    <xdr:to>
      <xdr:col>4</xdr:col>
      <xdr:colOff>693420</xdr:colOff>
      <xdr:row>34</xdr:row>
      <xdr:rowOff>53340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5128260" y="611886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149689</xdr:colOff>
      <xdr:row>1</xdr:row>
      <xdr:rowOff>25733</xdr:rowOff>
    </xdr:from>
    <xdr:to>
      <xdr:col>2</xdr:col>
      <xdr:colOff>2275342</xdr:colOff>
      <xdr:row>1</xdr:row>
      <xdr:rowOff>1891109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02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88</xdr:row>
      <xdr:rowOff>42021</xdr:rowOff>
    </xdr:from>
    <xdr:to>
      <xdr:col>2</xdr:col>
      <xdr:colOff>2005346</xdr:colOff>
      <xdr:row>88</xdr:row>
      <xdr:rowOff>1870821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6957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89</xdr:row>
      <xdr:rowOff>42021</xdr:rowOff>
    </xdr:from>
    <xdr:to>
      <xdr:col>2</xdr:col>
      <xdr:colOff>2005346</xdr:colOff>
      <xdr:row>89</xdr:row>
      <xdr:rowOff>1870821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147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90</xdr:row>
      <xdr:rowOff>42021</xdr:rowOff>
    </xdr:from>
    <xdr:to>
      <xdr:col>2</xdr:col>
      <xdr:colOff>2005346</xdr:colOff>
      <xdr:row>90</xdr:row>
      <xdr:rowOff>1870821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338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91</xdr:row>
      <xdr:rowOff>42021</xdr:rowOff>
    </xdr:from>
    <xdr:to>
      <xdr:col>2</xdr:col>
      <xdr:colOff>2005346</xdr:colOff>
      <xdr:row>91</xdr:row>
      <xdr:rowOff>1870821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528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92</xdr:row>
      <xdr:rowOff>42021</xdr:rowOff>
    </xdr:from>
    <xdr:to>
      <xdr:col>2</xdr:col>
      <xdr:colOff>2005346</xdr:colOff>
      <xdr:row>92</xdr:row>
      <xdr:rowOff>1870821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719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93</xdr:row>
      <xdr:rowOff>42021</xdr:rowOff>
    </xdr:from>
    <xdr:to>
      <xdr:col>2</xdr:col>
      <xdr:colOff>2005346</xdr:colOff>
      <xdr:row>93</xdr:row>
      <xdr:rowOff>1870821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909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94</xdr:row>
      <xdr:rowOff>42021</xdr:rowOff>
    </xdr:from>
    <xdr:to>
      <xdr:col>2</xdr:col>
      <xdr:colOff>2005346</xdr:colOff>
      <xdr:row>94</xdr:row>
      <xdr:rowOff>1870821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100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95</xdr:row>
      <xdr:rowOff>42021</xdr:rowOff>
    </xdr:from>
    <xdr:to>
      <xdr:col>2</xdr:col>
      <xdr:colOff>2005346</xdr:colOff>
      <xdr:row>95</xdr:row>
      <xdr:rowOff>1870821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290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96</xdr:row>
      <xdr:rowOff>56028</xdr:rowOff>
    </xdr:from>
    <xdr:to>
      <xdr:col>2</xdr:col>
      <xdr:colOff>1990321</xdr:colOff>
      <xdr:row>96</xdr:row>
      <xdr:rowOff>1884828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482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97</xdr:row>
      <xdr:rowOff>56028</xdr:rowOff>
    </xdr:from>
    <xdr:to>
      <xdr:col>2</xdr:col>
      <xdr:colOff>1990321</xdr:colOff>
      <xdr:row>97</xdr:row>
      <xdr:rowOff>1884828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673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98</xdr:row>
      <xdr:rowOff>56028</xdr:rowOff>
    </xdr:from>
    <xdr:to>
      <xdr:col>2</xdr:col>
      <xdr:colOff>1990321</xdr:colOff>
      <xdr:row>98</xdr:row>
      <xdr:rowOff>1884828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863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99</xdr:row>
      <xdr:rowOff>56028</xdr:rowOff>
    </xdr:from>
    <xdr:to>
      <xdr:col>2</xdr:col>
      <xdr:colOff>1990321</xdr:colOff>
      <xdr:row>99</xdr:row>
      <xdr:rowOff>1884828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054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100</xdr:row>
      <xdr:rowOff>56028</xdr:rowOff>
    </xdr:from>
    <xdr:to>
      <xdr:col>2</xdr:col>
      <xdr:colOff>1990321</xdr:colOff>
      <xdr:row>100</xdr:row>
      <xdr:rowOff>1884828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244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101</xdr:row>
      <xdr:rowOff>56028</xdr:rowOff>
    </xdr:from>
    <xdr:to>
      <xdr:col>2</xdr:col>
      <xdr:colOff>1990321</xdr:colOff>
      <xdr:row>101</xdr:row>
      <xdr:rowOff>1884828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435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102</xdr:row>
      <xdr:rowOff>56028</xdr:rowOff>
    </xdr:from>
    <xdr:to>
      <xdr:col>2</xdr:col>
      <xdr:colOff>1990321</xdr:colOff>
      <xdr:row>102</xdr:row>
      <xdr:rowOff>1884828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625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103</xdr:row>
      <xdr:rowOff>56028</xdr:rowOff>
    </xdr:from>
    <xdr:to>
      <xdr:col>2</xdr:col>
      <xdr:colOff>1990321</xdr:colOff>
      <xdr:row>103</xdr:row>
      <xdr:rowOff>1884828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816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104</xdr:row>
      <xdr:rowOff>56028</xdr:rowOff>
    </xdr:from>
    <xdr:to>
      <xdr:col>2</xdr:col>
      <xdr:colOff>2047256</xdr:colOff>
      <xdr:row>104</xdr:row>
      <xdr:rowOff>1884828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006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105</xdr:row>
      <xdr:rowOff>56028</xdr:rowOff>
    </xdr:from>
    <xdr:to>
      <xdr:col>2</xdr:col>
      <xdr:colOff>2047256</xdr:colOff>
      <xdr:row>105</xdr:row>
      <xdr:rowOff>1884828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197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106</xdr:row>
      <xdr:rowOff>56028</xdr:rowOff>
    </xdr:from>
    <xdr:to>
      <xdr:col>2</xdr:col>
      <xdr:colOff>2047256</xdr:colOff>
      <xdr:row>106</xdr:row>
      <xdr:rowOff>1884828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387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107</xdr:row>
      <xdr:rowOff>56028</xdr:rowOff>
    </xdr:from>
    <xdr:to>
      <xdr:col>2</xdr:col>
      <xdr:colOff>2047256</xdr:colOff>
      <xdr:row>107</xdr:row>
      <xdr:rowOff>1884828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578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108</xdr:row>
      <xdr:rowOff>56028</xdr:rowOff>
    </xdr:from>
    <xdr:to>
      <xdr:col>2</xdr:col>
      <xdr:colOff>2047256</xdr:colOff>
      <xdr:row>108</xdr:row>
      <xdr:rowOff>1884828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768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109</xdr:row>
      <xdr:rowOff>56028</xdr:rowOff>
    </xdr:from>
    <xdr:to>
      <xdr:col>2</xdr:col>
      <xdr:colOff>2047256</xdr:colOff>
      <xdr:row>109</xdr:row>
      <xdr:rowOff>1884828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959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110</xdr:row>
      <xdr:rowOff>56028</xdr:rowOff>
    </xdr:from>
    <xdr:to>
      <xdr:col>2</xdr:col>
      <xdr:colOff>2047256</xdr:colOff>
      <xdr:row>110</xdr:row>
      <xdr:rowOff>1884828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149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111</xdr:row>
      <xdr:rowOff>56028</xdr:rowOff>
    </xdr:from>
    <xdr:to>
      <xdr:col>2</xdr:col>
      <xdr:colOff>2047256</xdr:colOff>
      <xdr:row>111</xdr:row>
      <xdr:rowOff>1884828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340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112</xdr:row>
      <xdr:rowOff>56028</xdr:rowOff>
    </xdr:from>
    <xdr:to>
      <xdr:col>2</xdr:col>
      <xdr:colOff>2041140</xdr:colOff>
      <xdr:row>112</xdr:row>
      <xdr:rowOff>1884828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530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113</xdr:row>
      <xdr:rowOff>56028</xdr:rowOff>
    </xdr:from>
    <xdr:to>
      <xdr:col>2</xdr:col>
      <xdr:colOff>2041140</xdr:colOff>
      <xdr:row>113</xdr:row>
      <xdr:rowOff>1884828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721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114</xdr:row>
      <xdr:rowOff>56028</xdr:rowOff>
    </xdr:from>
    <xdr:to>
      <xdr:col>2</xdr:col>
      <xdr:colOff>2041140</xdr:colOff>
      <xdr:row>114</xdr:row>
      <xdr:rowOff>1884828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911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115</xdr:row>
      <xdr:rowOff>56028</xdr:rowOff>
    </xdr:from>
    <xdr:to>
      <xdr:col>2</xdr:col>
      <xdr:colOff>2041140</xdr:colOff>
      <xdr:row>115</xdr:row>
      <xdr:rowOff>1884828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102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116</xdr:row>
      <xdr:rowOff>56028</xdr:rowOff>
    </xdr:from>
    <xdr:to>
      <xdr:col>2</xdr:col>
      <xdr:colOff>2041140</xdr:colOff>
      <xdr:row>116</xdr:row>
      <xdr:rowOff>1884828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292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117</xdr:row>
      <xdr:rowOff>56028</xdr:rowOff>
    </xdr:from>
    <xdr:to>
      <xdr:col>2</xdr:col>
      <xdr:colOff>2041140</xdr:colOff>
      <xdr:row>117</xdr:row>
      <xdr:rowOff>1884828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483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118</xdr:row>
      <xdr:rowOff>56028</xdr:rowOff>
    </xdr:from>
    <xdr:to>
      <xdr:col>2</xdr:col>
      <xdr:colOff>2041140</xdr:colOff>
      <xdr:row>118</xdr:row>
      <xdr:rowOff>1884828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673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119</xdr:row>
      <xdr:rowOff>56028</xdr:rowOff>
    </xdr:from>
    <xdr:to>
      <xdr:col>2</xdr:col>
      <xdr:colOff>2041140</xdr:colOff>
      <xdr:row>119</xdr:row>
      <xdr:rowOff>1884828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864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18</xdr:row>
      <xdr:rowOff>42022</xdr:rowOff>
    </xdr:from>
    <xdr:to>
      <xdr:col>2</xdr:col>
      <xdr:colOff>1986492</xdr:colOff>
      <xdr:row>18</xdr:row>
      <xdr:rowOff>1890879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420219</xdr:colOff>
      <xdr:row>20</xdr:row>
      <xdr:rowOff>28014</xdr:rowOff>
    </xdr:from>
    <xdr:to>
      <xdr:col>2</xdr:col>
      <xdr:colOff>2014505</xdr:colOff>
      <xdr:row>20</xdr:row>
      <xdr:rowOff>1876871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855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19</xdr:row>
      <xdr:rowOff>42022</xdr:rowOff>
    </xdr:from>
    <xdr:to>
      <xdr:col>2</xdr:col>
      <xdr:colOff>1965918</xdr:colOff>
      <xdr:row>19</xdr:row>
      <xdr:rowOff>1880593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054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406211</xdr:colOff>
      <xdr:row>21</xdr:row>
      <xdr:rowOff>42022</xdr:rowOff>
    </xdr:from>
    <xdr:to>
      <xdr:col>2</xdr:col>
      <xdr:colOff>1979925</xdr:colOff>
      <xdr:row>21</xdr:row>
      <xdr:rowOff>1880593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378199</xdr:colOff>
      <xdr:row>85</xdr:row>
      <xdr:rowOff>14008</xdr:rowOff>
    </xdr:from>
    <xdr:to>
      <xdr:col>2</xdr:col>
      <xdr:colOff>1951913</xdr:colOff>
      <xdr:row>85</xdr:row>
      <xdr:rowOff>1852579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6539" y="16382876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84</xdr:row>
      <xdr:rowOff>28014</xdr:rowOff>
    </xdr:from>
    <xdr:to>
      <xdr:col>2</xdr:col>
      <xdr:colOff>1986490</xdr:colOff>
      <xdr:row>84</xdr:row>
      <xdr:rowOff>1876871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4" y="16193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406212</xdr:colOff>
      <xdr:row>87</xdr:row>
      <xdr:rowOff>42021</xdr:rowOff>
    </xdr:from>
    <xdr:to>
      <xdr:col>2</xdr:col>
      <xdr:colOff>1979926</xdr:colOff>
      <xdr:row>87</xdr:row>
      <xdr:rowOff>1880592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2" y="16766678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336175</xdr:colOff>
      <xdr:row>86</xdr:row>
      <xdr:rowOff>28014</xdr:rowOff>
    </xdr:from>
    <xdr:to>
      <xdr:col>2</xdr:col>
      <xdr:colOff>1930461</xdr:colOff>
      <xdr:row>86</xdr:row>
      <xdr:rowOff>1876871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15" y="16574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2</xdr:row>
      <xdr:rowOff>47624</xdr:rowOff>
    </xdr:from>
    <xdr:to>
      <xdr:col>2</xdr:col>
      <xdr:colOff>2011100</xdr:colOff>
      <xdr:row>2</xdr:row>
      <xdr:rowOff>1890957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4</xdr:row>
      <xdr:rowOff>63499</xdr:rowOff>
    </xdr:from>
    <xdr:to>
      <xdr:col>2</xdr:col>
      <xdr:colOff>2011100</xdr:colOff>
      <xdr:row>5</xdr:row>
      <xdr:rowOff>1832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3</xdr:row>
      <xdr:rowOff>27214</xdr:rowOff>
    </xdr:from>
    <xdr:to>
      <xdr:col>2</xdr:col>
      <xdr:colOff>1939815</xdr:colOff>
      <xdr:row>3</xdr:row>
      <xdr:rowOff>1901500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5</xdr:row>
      <xdr:rowOff>27214</xdr:rowOff>
    </xdr:from>
    <xdr:to>
      <xdr:col>2</xdr:col>
      <xdr:colOff>1939815</xdr:colOff>
      <xdr:row>5</xdr:row>
      <xdr:rowOff>1901500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26</xdr:row>
      <xdr:rowOff>22412</xdr:rowOff>
    </xdr:from>
    <xdr:to>
      <xdr:col>2</xdr:col>
      <xdr:colOff>1860586</xdr:colOff>
      <xdr:row>26</xdr:row>
      <xdr:rowOff>1896698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27</xdr:row>
      <xdr:rowOff>22412</xdr:rowOff>
    </xdr:from>
    <xdr:to>
      <xdr:col>2</xdr:col>
      <xdr:colOff>1860586</xdr:colOff>
      <xdr:row>27</xdr:row>
      <xdr:rowOff>1896698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336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7</xdr:row>
      <xdr:rowOff>95249</xdr:rowOff>
    </xdr:from>
    <xdr:to>
      <xdr:col>2</xdr:col>
      <xdr:colOff>2364251</xdr:colOff>
      <xdr:row>7</xdr:row>
      <xdr:rowOff>1861344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31</xdr:row>
      <xdr:rowOff>95249</xdr:rowOff>
    </xdr:from>
    <xdr:to>
      <xdr:col>2</xdr:col>
      <xdr:colOff>2364250</xdr:colOff>
      <xdr:row>31</xdr:row>
      <xdr:rowOff>1861344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1" y="6104000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</xdr:row>
      <xdr:rowOff>312961</xdr:rowOff>
    </xdr:from>
    <xdr:to>
      <xdr:col>2</xdr:col>
      <xdr:colOff>2357011</xdr:colOff>
      <xdr:row>6</xdr:row>
      <xdr:rowOff>1775056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916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8</xdr:row>
      <xdr:rowOff>40821</xdr:rowOff>
    </xdr:from>
    <xdr:to>
      <xdr:col>2</xdr:col>
      <xdr:colOff>2142152</xdr:colOff>
      <xdr:row>8</xdr:row>
      <xdr:rowOff>1877202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87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9</xdr:row>
      <xdr:rowOff>40821</xdr:rowOff>
    </xdr:from>
    <xdr:to>
      <xdr:col>2</xdr:col>
      <xdr:colOff>2145104</xdr:colOff>
      <xdr:row>9</xdr:row>
      <xdr:rowOff>1880154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87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34</xdr:row>
      <xdr:rowOff>51954</xdr:rowOff>
    </xdr:from>
    <xdr:to>
      <xdr:col>2</xdr:col>
      <xdr:colOff>2143389</xdr:colOff>
      <xdr:row>34</xdr:row>
      <xdr:rowOff>1888335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8110" y="66711714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37</xdr:row>
      <xdr:rowOff>51954</xdr:rowOff>
    </xdr:from>
    <xdr:to>
      <xdr:col>2</xdr:col>
      <xdr:colOff>2146343</xdr:colOff>
      <xdr:row>37</xdr:row>
      <xdr:rowOff>1891287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112" y="72426714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28</xdr:row>
      <xdr:rowOff>242452</xdr:rowOff>
    </xdr:from>
    <xdr:to>
      <xdr:col>2</xdr:col>
      <xdr:colOff>2357287</xdr:colOff>
      <xdr:row>28</xdr:row>
      <xdr:rowOff>1708166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0294" y="5548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29</xdr:row>
      <xdr:rowOff>103908</xdr:rowOff>
    </xdr:from>
    <xdr:to>
      <xdr:col>2</xdr:col>
      <xdr:colOff>2350826</xdr:colOff>
      <xdr:row>29</xdr:row>
      <xdr:rowOff>1873622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7238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30</xdr:row>
      <xdr:rowOff>103908</xdr:rowOff>
    </xdr:from>
    <xdr:to>
      <xdr:col>2</xdr:col>
      <xdr:colOff>2350826</xdr:colOff>
      <xdr:row>30</xdr:row>
      <xdr:rowOff>1873622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9143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32</xdr:row>
      <xdr:rowOff>51954</xdr:rowOff>
    </xdr:from>
    <xdr:to>
      <xdr:col>2</xdr:col>
      <xdr:colOff>2140437</xdr:colOff>
      <xdr:row>32</xdr:row>
      <xdr:rowOff>1888335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2901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33</xdr:row>
      <xdr:rowOff>51954</xdr:rowOff>
    </xdr:from>
    <xdr:to>
      <xdr:col>2</xdr:col>
      <xdr:colOff>2140437</xdr:colOff>
      <xdr:row>33</xdr:row>
      <xdr:rowOff>1888335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4806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35</xdr:row>
      <xdr:rowOff>51954</xdr:rowOff>
    </xdr:from>
    <xdr:to>
      <xdr:col>2</xdr:col>
      <xdr:colOff>2140437</xdr:colOff>
      <xdr:row>35</xdr:row>
      <xdr:rowOff>1882430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68616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36</xdr:row>
      <xdr:rowOff>51954</xdr:rowOff>
    </xdr:from>
    <xdr:to>
      <xdr:col>2</xdr:col>
      <xdr:colOff>2140437</xdr:colOff>
      <xdr:row>36</xdr:row>
      <xdr:rowOff>1882430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70521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10</xdr:row>
      <xdr:rowOff>398314</xdr:rowOff>
    </xdr:from>
    <xdr:to>
      <xdr:col>2</xdr:col>
      <xdr:colOff>2372747</xdr:colOff>
      <xdr:row>10</xdr:row>
      <xdr:rowOff>1865742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65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11</xdr:row>
      <xdr:rowOff>138544</xdr:rowOff>
    </xdr:from>
    <xdr:to>
      <xdr:col>2</xdr:col>
      <xdr:colOff>2376175</xdr:colOff>
      <xdr:row>11</xdr:row>
      <xdr:rowOff>1890544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41</xdr:row>
      <xdr:rowOff>138544</xdr:rowOff>
    </xdr:from>
    <xdr:to>
      <xdr:col>2</xdr:col>
      <xdr:colOff>2376175</xdr:colOff>
      <xdr:row>41</xdr:row>
      <xdr:rowOff>1890544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8013330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38</xdr:row>
      <xdr:rowOff>398314</xdr:rowOff>
    </xdr:from>
    <xdr:to>
      <xdr:col>2</xdr:col>
      <xdr:colOff>2378080</xdr:colOff>
      <xdr:row>38</xdr:row>
      <xdr:rowOff>1870359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75658" y="74678074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39</xdr:row>
      <xdr:rowOff>34636</xdr:rowOff>
    </xdr:from>
    <xdr:to>
      <xdr:col>2</xdr:col>
      <xdr:colOff>2362605</xdr:colOff>
      <xdr:row>39</xdr:row>
      <xdr:rowOff>1891303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6219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40</xdr:row>
      <xdr:rowOff>34636</xdr:rowOff>
    </xdr:from>
    <xdr:to>
      <xdr:col>2</xdr:col>
      <xdr:colOff>2362605</xdr:colOff>
      <xdr:row>40</xdr:row>
      <xdr:rowOff>1891303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8124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12</xdr:row>
      <xdr:rowOff>34636</xdr:rowOff>
    </xdr:from>
    <xdr:to>
      <xdr:col>2</xdr:col>
      <xdr:colOff>2216725</xdr:colOff>
      <xdr:row>12</xdr:row>
      <xdr:rowOff>1881286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44</xdr:row>
      <xdr:rowOff>34636</xdr:rowOff>
    </xdr:from>
    <xdr:to>
      <xdr:col>2</xdr:col>
      <xdr:colOff>2216725</xdr:colOff>
      <xdr:row>44</xdr:row>
      <xdr:rowOff>1881286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8574439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13</xdr:row>
      <xdr:rowOff>17317</xdr:rowOff>
    </xdr:from>
    <xdr:to>
      <xdr:col>2</xdr:col>
      <xdr:colOff>2251626</xdr:colOff>
      <xdr:row>14</xdr:row>
      <xdr:rowOff>1460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615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47</xdr:row>
      <xdr:rowOff>17318</xdr:rowOff>
    </xdr:from>
    <xdr:to>
      <xdr:col>2</xdr:col>
      <xdr:colOff>2234308</xdr:colOff>
      <xdr:row>48</xdr:row>
      <xdr:rowOff>1461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8838" y="91442078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42</xdr:row>
      <xdr:rowOff>51954</xdr:rowOff>
    </xdr:from>
    <xdr:to>
      <xdr:col>2</xdr:col>
      <xdr:colOff>2347831</xdr:colOff>
      <xdr:row>42</xdr:row>
      <xdr:rowOff>1881287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1951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43</xdr:row>
      <xdr:rowOff>51954</xdr:rowOff>
    </xdr:from>
    <xdr:to>
      <xdr:col>2</xdr:col>
      <xdr:colOff>2347831</xdr:colOff>
      <xdr:row>43</xdr:row>
      <xdr:rowOff>1881287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3856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45</xdr:row>
      <xdr:rowOff>51954</xdr:rowOff>
    </xdr:from>
    <xdr:to>
      <xdr:col>2</xdr:col>
      <xdr:colOff>2354483</xdr:colOff>
      <xdr:row>45</xdr:row>
      <xdr:rowOff>1881287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7666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46</xdr:row>
      <xdr:rowOff>51954</xdr:rowOff>
    </xdr:from>
    <xdr:to>
      <xdr:col>2</xdr:col>
      <xdr:colOff>2354483</xdr:colOff>
      <xdr:row>46</xdr:row>
      <xdr:rowOff>1881287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9571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14</xdr:row>
      <xdr:rowOff>17318</xdr:rowOff>
    </xdr:from>
    <xdr:to>
      <xdr:col>2</xdr:col>
      <xdr:colOff>2239831</xdr:colOff>
      <xdr:row>15</xdr:row>
      <xdr:rowOff>1461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16</xdr:row>
      <xdr:rowOff>17318</xdr:rowOff>
    </xdr:from>
    <xdr:to>
      <xdr:col>2</xdr:col>
      <xdr:colOff>2239831</xdr:colOff>
      <xdr:row>17</xdr:row>
      <xdr:rowOff>1461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48</xdr:row>
      <xdr:rowOff>17318</xdr:rowOff>
    </xdr:from>
    <xdr:to>
      <xdr:col>2</xdr:col>
      <xdr:colOff>2239831</xdr:colOff>
      <xdr:row>49</xdr:row>
      <xdr:rowOff>1461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334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50</xdr:row>
      <xdr:rowOff>17318</xdr:rowOff>
    </xdr:from>
    <xdr:to>
      <xdr:col>2</xdr:col>
      <xdr:colOff>2239831</xdr:colOff>
      <xdr:row>51</xdr:row>
      <xdr:rowOff>1461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715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15</xdr:row>
      <xdr:rowOff>17318</xdr:rowOff>
    </xdr:from>
    <xdr:to>
      <xdr:col>2</xdr:col>
      <xdr:colOff>2248864</xdr:colOff>
      <xdr:row>16</xdr:row>
      <xdr:rowOff>1461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17</xdr:row>
      <xdr:rowOff>17318</xdr:rowOff>
    </xdr:from>
    <xdr:to>
      <xdr:col>2</xdr:col>
      <xdr:colOff>2231546</xdr:colOff>
      <xdr:row>18</xdr:row>
      <xdr:rowOff>1461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49</xdr:row>
      <xdr:rowOff>17318</xdr:rowOff>
    </xdr:from>
    <xdr:to>
      <xdr:col>2</xdr:col>
      <xdr:colOff>2248864</xdr:colOff>
      <xdr:row>50</xdr:row>
      <xdr:rowOff>1461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9525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51</xdr:row>
      <xdr:rowOff>17318</xdr:rowOff>
    </xdr:from>
    <xdr:to>
      <xdr:col>2</xdr:col>
      <xdr:colOff>2231546</xdr:colOff>
      <xdr:row>52</xdr:row>
      <xdr:rowOff>1461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9906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22</xdr:row>
      <xdr:rowOff>34636</xdr:rowOff>
    </xdr:from>
    <xdr:to>
      <xdr:col>2</xdr:col>
      <xdr:colOff>2022664</xdr:colOff>
      <xdr:row>22</xdr:row>
      <xdr:rowOff>1886826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24</xdr:row>
      <xdr:rowOff>34636</xdr:rowOff>
    </xdr:from>
    <xdr:to>
      <xdr:col>2</xdr:col>
      <xdr:colOff>2022664</xdr:colOff>
      <xdr:row>24</xdr:row>
      <xdr:rowOff>1886826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23</xdr:row>
      <xdr:rowOff>34636</xdr:rowOff>
    </xdr:from>
    <xdr:to>
      <xdr:col>2</xdr:col>
      <xdr:colOff>2025146</xdr:colOff>
      <xdr:row>23</xdr:row>
      <xdr:rowOff>1884350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25</xdr:row>
      <xdr:rowOff>34636</xdr:rowOff>
    </xdr:from>
    <xdr:to>
      <xdr:col>2</xdr:col>
      <xdr:colOff>2025146</xdr:colOff>
      <xdr:row>25</xdr:row>
      <xdr:rowOff>1884350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120</xdr:row>
      <xdr:rowOff>34636</xdr:rowOff>
    </xdr:from>
    <xdr:to>
      <xdr:col>2</xdr:col>
      <xdr:colOff>2057303</xdr:colOff>
      <xdr:row>120</xdr:row>
      <xdr:rowOff>1886826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052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122</xdr:row>
      <xdr:rowOff>34636</xdr:rowOff>
    </xdr:from>
    <xdr:to>
      <xdr:col>2</xdr:col>
      <xdr:colOff>2057303</xdr:colOff>
      <xdr:row>122</xdr:row>
      <xdr:rowOff>1886826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433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121</xdr:row>
      <xdr:rowOff>34636</xdr:rowOff>
    </xdr:from>
    <xdr:to>
      <xdr:col>2</xdr:col>
      <xdr:colOff>2059780</xdr:colOff>
      <xdr:row>121</xdr:row>
      <xdr:rowOff>1884350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242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123</xdr:row>
      <xdr:rowOff>34636</xdr:rowOff>
    </xdr:from>
    <xdr:to>
      <xdr:col>2</xdr:col>
      <xdr:colOff>2059780</xdr:colOff>
      <xdr:row>123</xdr:row>
      <xdr:rowOff>1884350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623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83</xdr:row>
      <xdr:rowOff>54428</xdr:rowOff>
    </xdr:from>
    <xdr:to>
      <xdr:col>2</xdr:col>
      <xdr:colOff>2186567</xdr:colOff>
      <xdr:row>83</xdr:row>
      <xdr:rowOff>1883228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600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82</xdr:row>
      <xdr:rowOff>54428</xdr:rowOff>
    </xdr:from>
    <xdr:to>
      <xdr:col>2</xdr:col>
      <xdr:colOff>2186567</xdr:colOff>
      <xdr:row>82</xdr:row>
      <xdr:rowOff>1883228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81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81</xdr:row>
      <xdr:rowOff>54428</xdr:rowOff>
    </xdr:from>
    <xdr:to>
      <xdr:col>2</xdr:col>
      <xdr:colOff>2186567</xdr:colOff>
      <xdr:row>81</xdr:row>
      <xdr:rowOff>1883228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62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80</xdr:row>
      <xdr:rowOff>54428</xdr:rowOff>
    </xdr:from>
    <xdr:to>
      <xdr:col>2</xdr:col>
      <xdr:colOff>2186567</xdr:colOff>
      <xdr:row>80</xdr:row>
      <xdr:rowOff>1883228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43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79</xdr:row>
      <xdr:rowOff>54428</xdr:rowOff>
    </xdr:from>
    <xdr:to>
      <xdr:col>2</xdr:col>
      <xdr:colOff>2186567</xdr:colOff>
      <xdr:row>79</xdr:row>
      <xdr:rowOff>1883228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24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78</xdr:row>
      <xdr:rowOff>54428</xdr:rowOff>
    </xdr:from>
    <xdr:to>
      <xdr:col>2</xdr:col>
      <xdr:colOff>2186567</xdr:colOff>
      <xdr:row>78</xdr:row>
      <xdr:rowOff>1883228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05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77</xdr:row>
      <xdr:rowOff>54428</xdr:rowOff>
    </xdr:from>
    <xdr:to>
      <xdr:col>2</xdr:col>
      <xdr:colOff>2186567</xdr:colOff>
      <xdr:row>77</xdr:row>
      <xdr:rowOff>1883228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86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76</xdr:row>
      <xdr:rowOff>54428</xdr:rowOff>
    </xdr:from>
    <xdr:to>
      <xdr:col>2</xdr:col>
      <xdr:colOff>2186567</xdr:colOff>
      <xdr:row>76</xdr:row>
      <xdr:rowOff>1883228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67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75</xdr:row>
      <xdr:rowOff>54428</xdr:rowOff>
    </xdr:from>
    <xdr:to>
      <xdr:col>2</xdr:col>
      <xdr:colOff>2186567</xdr:colOff>
      <xdr:row>75</xdr:row>
      <xdr:rowOff>1883228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48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74</xdr:row>
      <xdr:rowOff>54428</xdr:rowOff>
    </xdr:from>
    <xdr:to>
      <xdr:col>2</xdr:col>
      <xdr:colOff>2186567</xdr:colOff>
      <xdr:row>74</xdr:row>
      <xdr:rowOff>1883228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29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73</xdr:row>
      <xdr:rowOff>54428</xdr:rowOff>
    </xdr:from>
    <xdr:to>
      <xdr:col>2</xdr:col>
      <xdr:colOff>2186567</xdr:colOff>
      <xdr:row>73</xdr:row>
      <xdr:rowOff>1883228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10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72</xdr:row>
      <xdr:rowOff>54428</xdr:rowOff>
    </xdr:from>
    <xdr:to>
      <xdr:col>2</xdr:col>
      <xdr:colOff>2186567</xdr:colOff>
      <xdr:row>72</xdr:row>
      <xdr:rowOff>1883228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91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71</xdr:row>
      <xdr:rowOff>54428</xdr:rowOff>
    </xdr:from>
    <xdr:to>
      <xdr:col>2</xdr:col>
      <xdr:colOff>2186567</xdr:colOff>
      <xdr:row>71</xdr:row>
      <xdr:rowOff>1883228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719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70</xdr:row>
      <xdr:rowOff>54428</xdr:rowOff>
    </xdr:from>
    <xdr:to>
      <xdr:col>2</xdr:col>
      <xdr:colOff>2186567</xdr:colOff>
      <xdr:row>70</xdr:row>
      <xdr:rowOff>1883228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529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69</xdr:row>
      <xdr:rowOff>54428</xdr:rowOff>
    </xdr:from>
    <xdr:to>
      <xdr:col>2</xdr:col>
      <xdr:colOff>2186567</xdr:colOff>
      <xdr:row>69</xdr:row>
      <xdr:rowOff>1883228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338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68</xdr:row>
      <xdr:rowOff>54428</xdr:rowOff>
    </xdr:from>
    <xdr:to>
      <xdr:col>2</xdr:col>
      <xdr:colOff>2186567</xdr:colOff>
      <xdr:row>68</xdr:row>
      <xdr:rowOff>1883228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148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67</xdr:row>
      <xdr:rowOff>54428</xdr:rowOff>
    </xdr:from>
    <xdr:to>
      <xdr:col>2</xdr:col>
      <xdr:colOff>2186567</xdr:colOff>
      <xdr:row>67</xdr:row>
      <xdr:rowOff>1883228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957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66</xdr:row>
      <xdr:rowOff>54428</xdr:rowOff>
    </xdr:from>
    <xdr:to>
      <xdr:col>2</xdr:col>
      <xdr:colOff>2186567</xdr:colOff>
      <xdr:row>66</xdr:row>
      <xdr:rowOff>1883228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767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64</xdr:row>
      <xdr:rowOff>54428</xdr:rowOff>
    </xdr:from>
    <xdr:to>
      <xdr:col>2</xdr:col>
      <xdr:colOff>2186567</xdr:colOff>
      <xdr:row>64</xdr:row>
      <xdr:rowOff>1883228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386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65</xdr:row>
      <xdr:rowOff>54428</xdr:rowOff>
    </xdr:from>
    <xdr:to>
      <xdr:col>2</xdr:col>
      <xdr:colOff>2186567</xdr:colOff>
      <xdr:row>65</xdr:row>
      <xdr:rowOff>1883228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576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63</xdr:row>
      <xdr:rowOff>54428</xdr:rowOff>
    </xdr:from>
    <xdr:to>
      <xdr:col>2</xdr:col>
      <xdr:colOff>2186567</xdr:colOff>
      <xdr:row>63</xdr:row>
      <xdr:rowOff>1883228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19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62</xdr:row>
      <xdr:rowOff>54428</xdr:rowOff>
    </xdr:from>
    <xdr:to>
      <xdr:col>2</xdr:col>
      <xdr:colOff>2186567</xdr:colOff>
      <xdr:row>62</xdr:row>
      <xdr:rowOff>1883228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00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61</xdr:row>
      <xdr:rowOff>54428</xdr:rowOff>
    </xdr:from>
    <xdr:to>
      <xdr:col>2</xdr:col>
      <xdr:colOff>2186567</xdr:colOff>
      <xdr:row>61</xdr:row>
      <xdr:rowOff>1883228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81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58</xdr:row>
      <xdr:rowOff>54428</xdr:rowOff>
    </xdr:from>
    <xdr:to>
      <xdr:col>2</xdr:col>
      <xdr:colOff>2186567</xdr:colOff>
      <xdr:row>58</xdr:row>
      <xdr:rowOff>1883228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24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59</xdr:row>
      <xdr:rowOff>54428</xdr:rowOff>
    </xdr:from>
    <xdr:to>
      <xdr:col>2</xdr:col>
      <xdr:colOff>2186567</xdr:colOff>
      <xdr:row>59</xdr:row>
      <xdr:rowOff>1883228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43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60</xdr:row>
      <xdr:rowOff>54428</xdr:rowOff>
    </xdr:from>
    <xdr:to>
      <xdr:col>2</xdr:col>
      <xdr:colOff>2186567</xdr:colOff>
      <xdr:row>60</xdr:row>
      <xdr:rowOff>1883228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62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57</xdr:row>
      <xdr:rowOff>54428</xdr:rowOff>
    </xdr:from>
    <xdr:to>
      <xdr:col>2</xdr:col>
      <xdr:colOff>2186567</xdr:colOff>
      <xdr:row>57</xdr:row>
      <xdr:rowOff>1883228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05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56</xdr:row>
      <xdr:rowOff>54428</xdr:rowOff>
    </xdr:from>
    <xdr:to>
      <xdr:col>2</xdr:col>
      <xdr:colOff>2186567</xdr:colOff>
      <xdr:row>56</xdr:row>
      <xdr:rowOff>1883228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86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52</xdr:row>
      <xdr:rowOff>54428</xdr:rowOff>
    </xdr:from>
    <xdr:to>
      <xdr:col>2</xdr:col>
      <xdr:colOff>2186567</xdr:colOff>
      <xdr:row>52</xdr:row>
      <xdr:rowOff>1883228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10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53</xdr:row>
      <xdr:rowOff>54428</xdr:rowOff>
    </xdr:from>
    <xdr:to>
      <xdr:col>2</xdr:col>
      <xdr:colOff>2186567</xdr:colOff>
      <xdr:row>53</xdr:row>
      <xdr:rowOff>1883228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29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54</xdr:row>
      <xdr:rowOff>54428</xdr:rowOff>
    </xdr:from>
    <xdr:to>
      <xdr:col>2</xdr:col>
      <xdr:colOff>2186567</xdr:colOff>
      <xdr:row>54</xdr:row>
      <xdr:rowOff>1883228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48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55</xdr:row>
      <xdr:rowOff>54428</xdr:rowOff>
    </xdr:from>
    <xdr:to>
      <xdr:col>2</xdr:col>
      <xdr:colOff>2186567</xdr:colOff>
      <xdr:row>55</xdr:row>
      <xdr:rowOff>1883228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67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124</xdr:row>
      <xdr:rowOff>349251</xdr:rowOff>
    </xdr:from>
    <xdr:to>
      <xdr:col>2</xdr:col>
      <xdr:colOff>1981200</xdr:colOff>
      <xdr:row>124</xdr:row>
      <xdr:rowOff>1665014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3845901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125</xdr:row>
      <xdr:rowOff>158750</xdr:rowOff>
    </xdr:from>
    <xdr:to>
      <xdr:col>2</xdr:col>
      <xdr:colOff>1968500</xdr:colOff>
      <xdr:row>125</xdr:row>
      <xdr:rowOff>1787975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" y="240173510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126</xdr:row>
      <xdr:rowOff>158751</xdr:rowOff>
    </xdr:from>
    <xdr:to>
      <xdr:col>2</xdr:col>
      <xdr:colOff>1981200</xdr:colOff>
      <xdr:row>126</xdr:row>
      <xdr:rowOff>1787976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4207851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127</xdr:row>
      <xdr:rowOff>142875</xdr:rowOff>
    </xdr:from>
    <xdr:to>
      <xdr:col>2</xdr:col>
      <xdr:colOff>1895348</xdr:colOff>
      <xdr:row>127</xdr:row>
      <xdr:rowOff>1808607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" y="243967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128</xdr:row>
      <xdr:rowOff>142875</xdr:rowOff>
    </xdr:from>
    <xdr:to>
      <xdr:col>2</xdr:col>
      <xdr:colOff>1863598</xdr:colOff>
      <xdr:row>128</xdr:row>
      <xdr:rowOff>1808607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45872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129</xdr:row>
      <xdr:rowOff>381001</xdr:rowOff>
    </xdr:from>
    <xdr:to>
      <xdr:col>2</xdr:col>
      <xdr:colOff>2060575</xdr:colOff>
      <xdr:row>129</xdr:row>
      <xdr:rowOff>1696764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5" y="24801576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130</xdr:row>
      <xdr:rowOff>174626</xdr:rowOff>
    </xdr:from>
    <xdr:to>
      <xdr:col>2</xdr:col>
      <xdr:colOff>2012950</xdr:colOff>
      <xdr:row>130</xdr:row>
      <xdr:rowOff>1803851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" y="24971438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131</xdr:row>
      <xdr:rowOff>349250</xdr:rowOff>
    </xdr:from>
    <xdr:to>
      <xdr:col>2</xdr:col>
      <xdr:colOff>1815973</xdr:colOff>
      <xdr:row>131</xdr:row>
      <xdr:rowOff>1632458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965" y="251794010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132</xdr:row>
      <xdr:rowOff>127000</xdr:rowOff>
    </xdr:from>
    <xdr:to>
      <xdr:col>2</xdr:col>
      <xdr:colOff>1847723</xdr:colOff>
      <xdr:row>132</xdr:row>
      <xdr:rowOff>1792732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34767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133</xdr:row>
      <xdr:rowOff>190500</xdr:rowOff>
    </xdr:from>
    <xdr:to>
      <xdr:col>2</xdr:col>
      <xdr:colOff>1847723</xdr:colOff>
      <xdr:row>133</xdr:row>
      <xdr:rowOff>1856232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54452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134</xdr:row>
      <xdr:rowOff>95250</xdr:rowOff>
    </xdr:from>
    <xdr:to>
      <xdr:col>2</xdr:col>
      <xdr:colOff>1994535</xdr:colOff>
      <xdr:row>134</xdr:row>
      <xdr:rowOff>1789938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57255010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135</xdr:row>
      <xdr:rowOff>63500</xdr:rowOff>
    </xdr:from>
    <xdr:to>
      <xdr:col>2</xdr:col>
      <xdr:colOff>1904999</xdr:colOff>
      <xdr:row>135</xdr:row>
      <xdr:rowOff>1850400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4" y="25912826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136</xdr:row>
      <xdr:rowOff>47625</xdr:rowOff>
    </xdr:from>
    <xdr:to>
      <xdr:col>2</xdr:col>
      <xdr:colOff>1889125</xdr:colOff>
      <xdr:row>136</xdr:row>
      <xdr:rowOff>1834525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6101738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137</xdr:row>
      <xdr:rowOff>142875</xdr:rowOff>
    </xdr:from>
    <xdr:to>
      <xdr:col>2</xdr:col>
      <xdr:colOff>2047875</xdr:colOff>
      <xdr:row>137</xdr:row>
      <xdr:rowOff>1799766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63017635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138</xdr:row>
      <xdr:rowOff>127001</xdr:rowOff>
    </xdr:from>
    <xdr:to>
      <xdr:col>2</xdr:col>
      <xdr:colOff>1905000</xdr:colOff>
      <xdr:row>138</xdr:row>
      <xdr:rowOff>1798161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4906761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139</xdr:row>
      <xdr:rowOff>127000</xdr:rowOff>
    </xdr:from>
    <xdr:to>
      <xdr:col>2</xdr:col>
      <xdr:colOff>1913918</xdr:colOff>
      <xdr:row>139</xdr:row>
      <xdr:rowOff>1809750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6811760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140</xdr:row>
      <xdr:rowOff>127000</xdr:rowOff>
    </xdr:from>
    <xdr:to>
      <xdr:col>2</xdr:col>
      <xdr:colOff>2143125</xdr:colOff>
      <xdr:row>140</xdr:row>
      <xdr:rowOff>1746418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90" y="268716760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141</xdr:row>
      <xdr:rowOff>142875</xdr:rowOff>
    </xdr:from>
    <xdr:to>
      <xdr:col>2</xdr:col>
      <xdr:colOff>2020268</xdr:colOff>
      <xdr:row>141</xdr:row>
      <xdr:rowOff>1825625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5" y="270637635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142</xdr:row>
      <xdr:rowOff>95250</xdr:rowOff>
    </xdr:from>
    <xdr:to>
      <xdr:col>2</xdr:col>
      <xdr:colOff>2016125</xdr:colOff>
      <xdr:row>142</xdr:row>
      <xdr:rowOff>1838347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272495010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143</xdr:row>
      <xdr:rowOff>158749</xdr:rowOff>
    </xdr:from>
    <xdr:to>
      <xdr:col>2</xdr:col>
      <xdr:colOff>2159000</xdr:colOff>
      <xdr:row>143</xdr:row>
      <xdr:rowOff>1769840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274463509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144</xdr:row>
      <xdr:rowOff>111125</xdr:rowOff>
    </xdr:from>
    <xdr:to>
      <xdr:col>2</xdr:col>
      <xdr:colOff>2032000</xdr:colOff>
      <xdr:row>144</xdr:row>
      <xdr:rowOff>1788509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840" y="276320885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365124</xdr:colOff>
      <xdr:row>145</xdr:row>
      <xdr:rowOff>127000</xdr:rowOff>
    </xdr:from>
    <xdr:to>
      <xdr:col>2</xdr:col>
      <xdr:colOff>2063749</xdr:colOff>
      <xdr:row>145</xdr:row>
      <xdr:rowOff>1788853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4" y="278241760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CO_OPINFO" displayName="CO_OPINFO" ref="B2:L52" totalsRowShown="0">
  <autoFilter ref="B2:L52"/>
  <tableColumns count="11">
    <tableColumn id="1" name="Model" dataDxfId="16"/>
    <tableColumn id="11" name="ITSM Model" dataDxfId="15"/>
    <tableColumn id="2" name="Description"/>
    <tableColumn id="10" name="COM" dataDxfId="14" dataCellStyle="Currency"/>
    <tableColumn id="3" name="Canopy" dataDxfId="13"/>
    <tableColumn id="4" name="Accent Tier" dataDxfId="12"/>
    <tableColumn id="5" name="Back Panel" dataDxfId="11"/>
    <tableColumn id="6" name="Back Cushion" dataDxfId="10"/>
    <tableColumn id="7" name="Seat Cushion Top" dataDxfId="9"/>
    <tableColumn id="8" name="Seat Cushion Bottom" dataDxfId="8"/>
    <tableColumn id="12" name="PIC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FABRIC" displayName="FABRIC" ref="B2:C15" totalsRowShown="0" headerRowDxfId="6" dataDxfId="5">
  <autoFilter ref="B2:C15"/>
  <tableColumns count="2">
    <tableColumn id="1" name="Grade" dataDxfId="4"/>
    <tableColumn id="2" name="Upcharge" dataDxf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TONE" displayName="MTONE" ref="E2:F6" totalsRowShown="0" headerRowDxfId="2">
  <autoFilter ref="E2:F6"/>
  <tableColumns count="2">
    <tableColumn id="1" name="Tone" dataDxfId="1"/>
    <tableColumn id="2" name="Charg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D116"/>
  <sheetViews>
    <sheetView topLeftCell="A4" workbookViewId="0">
      <selection activeCell="D46" sqref="D46"/>
    </sheetView>
  </sheetViews>
  <sheetFormatPr defaultRowHeight="15" x14ac:dyDescent="0.25"/>
  <cols>
    <col min="1" max="1" width="3.42578125" customWidth="1"/>
    <col min="2" max="2" width="11.7109375" customWidth="1"/>
    <col min="4" max="4" width="189.5703125" bestFit="1" customWidth="1"/>
  </cols>
  <sheetData>
    <row r="2" spans="2:4" x14ac:dyDescent="0.25">
      <c r="B2" s="69" t="s">
        <v>385</v>
      </c>
      <c r="C2" s="69"/>
      <c r="D2" s="70" t="s">
        <v>54</v>
      </c>
    </row>
    <row r="3" spans="2:4" x14ac:dyDescent="0.25">
      <c r="B3" s="63" t="s">
        <v>386</v>
      </c>
      <c r="C3" s="63" t="s">
        <v>387</v>
      </c>
      <c r="D3" s="71"/>
    </row>
    <row r="4" spans="2:4" x14ac:dyDescent="0.25">
      <c r="B4" s="64">
        <v>42445</v>
      </c>
      <c r="C4" s="65" t="s">
        <v>388</v>
      </c>
      <c r="D4" s="66" t="s">
        <v>389</v>
      </c>
    </row>
    <row r="5" spans="2:4" x14ac:dyDescent="0.25">
      <c r="B5" s="64">
        <v>42446</v>
      </c>
      <c r="C5" s="65" t="s">
        <v>388</v>
      </c>
      <c r="D5" s="66" t="s">
        <v>390</v>
      </c>
    </row>
    <row r="6" spans="2:4" x14ac:dyDescent="0.25">
      <c r="B6" s="64">
        <v>42480</v>
      </c>
      <c r="C6" s="65" t="s">
        <v>388</v>
      </c>
      <c r="D6" s="66" t="s">
        <v>391</v>
      </c>
    </row>
    <row r="7" spans="2:4" x14ac:dyDescent="0.25">
      <c r="B7" s="64">
        <v>42487</v>
      </c>
      <c r="C7" s="65" t="s">
        <v>388</v>
      </c>
      <c r="D7" s="66" t="s">
        <v>392</v>
      </c>
    </row>
    <row r="8" spans="2:4" x14ac:dyDescent="0.25">
      <c r="B8" s="64">
        <v>42564</v>
      </c>
      <c r="C8" s="65" t="s">
        <v>388</v>
      </c>
      <c r="D8" s="66" t="s">
        <v>393</v>
      </c>
    </row>
    <row r="9" spans="2:4" x14ac:dyDescent="0.25">
      <c r="B9" s="64">
        <v>42565</v>
      </c>
      <c r="C9" s="65" t="s">
        <v>388</v>
      </c>
      <c r="D9" s="66" t="s">
        <v>394</v>
      </c>
    </row>
    <row r="10" spans="2:4" x14ac:dyDescent="0.25">
      <c r="B10" s="64">
        <v>42571</v>
      </c>
      <c r="C10" s="65" t="s">
        <v>388</v>
      </c>
      <c r="D10" s="66" t="s">
        <v>395</v>
      </c>
    </row>
    <row r="11" spans="2:4" x14ac:dyDescent="0.25">
      <c r="B11" s="64">
        <v>42648</v>
      </c>
      <c r="C11" s="65" t="s">
        <v>388</v>
      </c>
      <c r="D11" s="66" t="s">
        <v>396</v>
      </c>
    </row>
    <row r="12" spans="2:4" x14ac:dyDescent="0.25">
      <c r="B12" s="64">
        <v>42671</v>
      </c>
      <c r="C12" s="65" t="s">
        <v>388</v>
      </c>
      <c r="D12" s="66" t="s">
        <v>397</v>
      </c>
    </row>
    <row r="13" spans="2:4" x14ac:dyDescent="0.25">
      <c r="B13" s="64">
        <v>42682</v>
      </c>
      <c r="C13" s="65" t="s">
        <v>388</v>
      </c>
      <c r="D13" s="66" t="s">
        <v>398</v>
      </c>
    </row>
    <row r="14" spans="2:4" x14ac:dyDescent="0.25">
      <c r="B14" s="64">
        <v>42724</v>
      </c>
      <c r="C14" s="65" t="s">
        <v>388</v>
      </c>
      <c r="D14" s="66" t="s">
        <v>399</v>
      </c>
    </row>
    <row r="15" spans="2:4" x14ac:dyDescent="0.25">
      <c r="B15" s="64">
        <v>42370</v>
      </c>
      <c r="C15" s="65" t="s">
        <v>388</v>
      </c>
      <c r="D15" s="66" t="s">
        <v>400</v>
      </c>
    </row>
    <row r="16" spans="2:4" x14ac:dyDescent="0.25">
      <c r="B16" s="64">
        <v>42849</v>
      </c>
      <c r="C16" s="65" t="s">
        <v>401</v>
      </c>
      <c r="D16" s="66" t="s">
        <v>402</v>
      </c>
    </row>
    <row r="17" spans="2:4" x14ac:dyDescent="0.25">
      <c r="B17" s="64">
        <v>42859</v>
      </c>
      <c r="C17" s="65" t="s">
        <v>401</v>
      </c>
      <c r="D17" s="66" t="s">
        <v>403</v>
      </c>
    </row>
    <row r="18" spans="2:4" x14ac:dyDescent="0.25">
      <c r="B18" s="64">
        <v>42891</v>
      </c>
      <c r="C18" s="65" t="s">
        <v>401</v>
      </c>
      <c r="D18" s="66" t="s">
        <v>404</v>
      </c>
    </row>
    <row r="19" spans="2:4" x14ac:dyDescent="0.25">
      <c r="B19" s="64">
        <v>42899</v>
      </c>
      <c r="C19" s="65" t="s">
        <v>401</v>
      </c>
      <c r="D19" s="66" t="s">
        <v>405</v>
      </c>
    </row>
    <row r="20" spans="2:4" x14ac:dyDescent="0.25">
      <c r="B20" s="64">
        <v>42900</v>
      </c>
      <c r="C20" s="65" t="s">
        <v>401</v>
      </c>
      <c r="D20" s="66" t="s">
        <v>406</v>
      </c>
    </row>
    <row r="21" spans="2:4" x14ac:dyDescent="0.25">
      <c r="B21" s="64">
        <v>42923</v>
      </c>
      <c r="C21" s="65" t="s">
        <v>401</v>
      </c>
      <c r="D21" s="66" t="s">
        <v>407</v>
      </c>
    </row>
    <row r="22" spans="2:4" x14ac:dyDescent="0.25">
      <c r="B22" s="64">
        <v>42935</v>
      </c>
      <c r="C22" s="65" t="s">
        <v>401</v>
      </c>
      <c r="D22" s="66" t="s">
        <v>408</v>
      </c>
    </row>
    <row r="23" spans="2:4" x14ac:dyDescent="0.25">
      <c r="B23" s="64">
        <v>42968</v>
      </c>
      <c r="C23" s="65" t="s">
        <v>388</v>
      </c>
      <c r="D23" s="66" t="s">
        <v>409</v>
      </c>
    </row>
    <row r="24" spans="2:4" x14ac:dyDescent="0.25">
      <c r="B24" s="64">
        <v>43053</v>
      </c>
      <c r="C24" s="65" t="s">
        <v>410</v>
      </c>
      <c r="D24" s="66" t="s">
        <v>411</v>
      </c>
    </row>
    <row r="25" spans="2:4" x14ac:dyDescent="0.25">
      <c r="B25" s="64">
        <v>43185</v>
      </c>
      <c r="C25" s="65" t="s">
        <v>410</v>
      </c>
      <c r="D25" s="66" t="s">
        <v>412</v>
      </c>
    </row>
    <row r="26" spans="2:4" x14ac:dyDescent="0.25">
      <c r="B26" s="64">
        <v>43423</v>
      </c>
      <c r="C26" s="65" t="s">
        <v>410</v>
      </c>
      <c r="D26" s="66" t="s">
        <v>413</v>
      </c>
    </row>
    <row r="27" spans="2:4" x14ac:dyDescent="0.25">
      <c r="B27" s="64">
        <v>43619</v>
      </c>
      <c r="C27" s="65" t="s">
        <v>410</v>
      </c>
      <c r="D27" s="66" t="s">
        <v>414</v>
      </c>
    </row>
    <row r="28" spans="2:4" x14ac:dyDescent="0.25">
      <c r="B28" s="64">
        <v>43854</v>
      </c>
      <c r="C28" s="65" t="s">
        <v>410</v>
      </c>
      <c r="D28" s="66" t="s">
        <v>415</v>
      </c>
    </row>
    <row r="29" spans="2:4" x14ac:dyDescent="0.25">
      <c r="B29" s="64">
        <v>43871</v>
      </c>
      <c r="C29" s="65" t="s">
        <v>410</v>
      </c>
      <c r="D29" s="66" t="s">
        <v>416</v>
      </c>
    </row>
    <row r="30" spans="2:4" x14ac:dyDescent="0.25">
      <c r="B30" s="64">
        <v>43894</v>
      </c>
      <c r="C30" s="65" t="s">
        <v>410</v>
      </c>
      <c r="D30" s="66" t="s">
        <v>417</v>
      </c>
    </row>
    <row r="31" spans="2:4" x14ac:dyDescent="0.25">
      <c r="B31" s="64">
        <v>43895</v>
      </c>
      <c r="C31" s="65" t="s">
        <v>410</v>
      </c>
      <c r="D31" s="66" t="s">
        <v>418</v>
      </c>
    </row>
    <row r="32" spans="2:4" x14ac:dyDescent="0.25">
      <c r="B32" s="64">
        <v>43896</v>
      </c>
      <c r="C32" s="65" t="s">
        <v>410</v>
      </c>
      <c r="D32" s="66" t="s">
        <v>419</v>
      </c>
    </row>
    <row r="33" spans="2:4" x14ac:dyDescent="0.25">
      <c r="B33" s="64">
        <v>43947</v>
      </c>
      <c r="C33" s="65" t="s">
        <v>410</v>
      </c>
      <c r="D33" s="66" t="s">
        <v>420</v>
      </c>
    </row>
    <row r="34" spans="2:4" x14ac:dyDescent="0.25">
      <c r="B34" s="64">
        <v>43970</v>
      </c>
      <c r="C34" s="65" t="s">
        <v>410</v>
      </c>
      <c r="D34" s="66" t="s">
        <v>421</v>
      </c>
    </row>
    <row r="35" spans="2:4" x14ac:dyDescent="0.25">
      <c r="B35" s="64">
        <v>44291</v>
      </c>
      <c r="C35" s="65" t="s">
        <v>422</v>
      </c>
      <c r="D35" s="66" t="s">
        <v>423</v>
      </c>
    </row>
    <row r="36" spans="2:4" x14ac:dyDescent="0.25">
      <c r="B36" s="64">
        <v>44547</v>
      </c>
      <c r="C36" s="65" t="s">
        <v>422</v>
      </c>
      <c r="D36" s="66" t="s">
        <v>424</v>
      </c>
    </row>
    <row r="37" spans="2:4" x14ac:dyDescent="0.25">
      <c r="B37" s="64">
        <v>44691</v>
      </c>
      <c r="C37" s="65" t="s">
        <v>422</v>
      </c>
      <c r="D37" s="66" t="s">
        <v>425</v>
      </c>
    </row>
    <row r="38" spans="2:4" x14ac:dyDescent="0.25">
      <c r="B38" s="64">
        <v>44732</v>
      </c>
      <c r="C38" s="65" t="s">
        <v>422</v>
      </c>
      <c r="D38" s="66" t="s">
        <v>426</v>
      </c>
    </row>
    <row r="39" spans="2:4" x14ac:dyDescent="0.25">
      <c r="B39" s="64">
        <v>44742</v>
      </c>
      <c r="C39" s="65" t="s">
        <v>422</v>
      </c>
      <c r="D39" s="66" t="s">
        <v>428</v>
      </c>
    </row>
    <row r="40" spans="2:4" x14ac:dyDescent="0.25">
      <c r="B40" s="64">
        <v>45412</v>
      </c>
      <c r="C40" s="65" t="s">
        <v>422</v>
      </c>
      <c r="D40" s="66" t="s">
        <v>442</v>
      </c>
    </row>
    <row r="41" spans="2:4" x14ac:dyDescent="0.25">
      <c r="B41" s="64"/>
      <c r="C41" s="65"/>
      <c r="D41" s="66"/>
    </row>
    <row r="42" spans="2:4" x14ac:dyDescent="0.25">
      <c r="B42" s="64"/>
      <c r="C42" s="65"/>
      <c r="D42" s="66"/>
    </row>
    <row r="43" spans="2:4" x14ac:dyDescent="0.25">
      <c r="B43" s="64"/>
      <c r="C43" s="65"/>
      <c r="D43" s="66"/>
    </row>
    <row r="44" spans="2:4" x14ac:dyDescent="0.25">
      <c r="B44" s="64"/>
      <c r="C44" s="65"/>
      <c r="D44" s="66"/>
    </row>
    <row r="45" spans="2:4" x14ac:dyDescent="0.25">
      <c r="B45" s="64"/>
      <c r="C45" s="65"/>
      <c r="D45" s="66"/>
    </row>
    <row r="46" spans="2:4" x14ac:dyDescent="0.25">
      <c r="B46" s="64"/>
      <c r="C46" s="65"/>
      <c r="D46" s="66"/>
    </row>
    <row r="47" spans="2:4" x14ac:dyDescent="0.25">
      <c r="B47" s="64"/>
      <c r="C47" s="65"/>
      <c r="D47" s="66"/>
    </row>
    <row r="48" spans="2:4" x14ac:dyDescent="0.25">
      <c r="B48" s="64"/>
      <c r="C48" s="65"/>
      <c r="D48" s="66"/>
    </row>
    <row r="49" spans="2:4" x14ac:dyDescent="0.25">
      <c r="B49" s="64"/>
      <c r="C49" s="65"/>
      <c r="D49" s="66"/>
    </row>
    <row r="50" spans="2:4" x14ac:dyDescent="0.25">
      <c r="B50" s="64"/>
      <c r="C50" s="65"/>
      <c r="D50" s="66"/>
    </row>
    <row r="51" spans="2:4" x14ac:dyDescent="0.25">
      <c r="B51" s="64"/>
      <c r="C51" s="65"/>
      <c r="D51" s="66"/>
    </row>
    <row r="52" spans="2:4" x14ac:dyDescent="0.25">
      <c r="B52" s="64"/>
      <c r="C52" s="65"/>
      <c r="D52" s="66"/>
    </row>
    <row r="53" spans="2:4" x14ac:dyDescent="0.25">
      <c r="B53" s="64"/>
      <c r="C53" s="65"/>
      <c r="D53" s="66"/>
    </row>
    <row r="54" spans="2:4" x14ac:dyDescent="0.25">
      <c r="B54" s="64"/>
      <c r="C54" s="65"/>
      <c r="D54" s="66"/>
    </row>
    <row r="55" spans="2:4" x14ac:dyDescent="0.25">
      <c r="B55" s="64"/>
      <c r="C55" s="65"/>
      <c r="D55" s="66"/>
    </row>
    <row r="56" spans="2:4" x14ac:dyDescent="0.25">
      <c r="B56" s="64"/>
      <c r="C56" s="65"/>
      <c r="D56" s="66"/>
    </row>
    <row r="57" spans="2:4" x14ac:dyDescent="0.25">
      <c r="B57" s="64"/>
      <c r="C57" s="65"/>
      <c r="D57" s="66"/>
    </row>
    <row r="58" spans="2:4" x14ac:dyDescent="0.25">
      <c r="B58" s="64"/>
      <c r="C58" s="65"/>
      <c r="D58" s="66"/>
    </row>
    <row r="59" spans="2:4" x14ac:dyDescent="0.25">
      <c r="B59" s="64"/>
      <c r="C59" s="65"/>
      <c r="D59" s="66"/>
    </row>
    <row r="60" spans="2:4" x14ac:dyDescent="0.25">
      <c r="B60" s="64"/>
      <c r="C60" s="65"/>
      <c r="D60" s="66"/>
    </row>
    <row r="61" spans="2:4" x14ac:dyDescent="0.25">
      <c r="B61" s="64"/>
      <c r="C61" s="65"/>
      <c r="D61" s="66"/>
    </row>
    <row r="62" spans="2:4" x14ac:dyDescent="0.25">
      <c r="B62" s="64"/>
      <c r="C62" s="65"/>
      <c r="D62" s="66"/>
    </row>
    <row r="63" spans="2:4" x14ac:dyDescent="0.25">
      <c r="B63" s="64"/>
      <c r="C63" s="65"/>
      <c r="D63" s="66"/>
    </row>
    <row r="64" spans="2:4" x14ac:dyDescent="0.25">
      <c r="B64" s="64"/>
      <c r="C64" s="65"/>
      <c r="D64" s="66"/>
    </row>
    <row r="65" spans="2:4" x14ac:dyDescent="0.25">
      <c r="B65" s="64"/>
      <c r="C65" s="65"/>
      <c r="D65" s="66"/>
    </row>
    <row r="66" spans="2:4" x14ac:dyDescent="0.25">
      <c r="B66" s="64"/>
      <c r="C66" s="65"/>
      <c r="D66" s="66"/>
    </row>
    <row r="67" spans="2:4" x14ac:dyDescent="0.25">
      <c r="B67" s="64"/>
      <c r="C67" s="65"/>
      <c r="D67" s="66"/>
    </row>
    <row r="68" spans="2:4" x14ac:dyDescent="0.25">
      <c r="B68" s="64"/>
      <c r="C68" s="65"/>
      <c r="D68" s="66"/>
    </row>
    <row r="69" spans="2:4" x14ac:dyDescent="0.25">
      <c r="B69" s="64"/>
      <c r="C69" s="65"/>
      <c r="D69" s="66"/>
    </row>
    <row r="70" spans="2:4" x14ac:dyDescent="0.25">
      <c r="B70" s="64"/>
      <c r="C70" s="65"/>
      <c r="D70" s="66"/>
    </row>
    <row r="71" spans="2:4" x14ac:dyDescent="0.25">
      <c r="B71" s="64"/>
      <c r="C71" s="65"/>
      <c r="D71" s="66"/>
    </row>
    <row r="72" spans="2:4" x14ac:dyDescent="0.25">
      <c r="B72" s="64"/>
      <c r="C72" s="65"/>
      <c r="D72" s="66"/>
    </row>
    <row r="73" spans="2:4" x14ac:dyDescent="0.25">
      <c r="B73" s="64"/>
      <c r="C73" s="65"/>
      <c r="D73" s="66"/>
    </row>
    <row r="74" spans="2:4" x14ac:dyDescent="0.25">
      <c r="B74" s="64"/>
      <c r="C74" s="65"/>
      <c r="D74" s="66"/>
    </row>
    <row r="75" spans="2:4" x14ac:dyDescent="0.25">
      <c r="B75" s="64"/>
      <c r="C75" s="65"/>
      <c r="D75" s="66"/>
    </row>
    <row r="76" spans="2:4" x14ac:dyDescent="0.25">
      <c r="B76" s="64"/>
      <c r="C76" s="65"/>
      <c r="D76" s="66"/>
    </row>
    <row r="77" spans="2:4" x14ac:dyDescent="0.25">
      <c r="B77" s="64"/>
      <c r="C77" s="65"/>
      <c r="D77" s="66"/>
    </row>
    <row r="78" spans="2:4" x14ac:dyDescent="0.25">
      <c r="B78" s="64"/>
      <c r="C78" s="65"/>
      <c r="D78" s="66"/>
    </row>
    <row r="79" spans="2:4" x14ac:dyDescent="0.25">
      <c r="B79" s="64"/>
      <c r="C79" s="65"/>
      <c r="D79" s="66"/>
    </row>
    <row r="80" spans="2:4" x14ac:dyDescent="0.25">
      <c r="B80" s="64"/>
      <c r="C80" s="65"/>
      <c r="D80" s="66"/>
    </row>
    <row r="81" spans="2:4" x14ac:dyDescent="0.25">
      <c r="B81" s="64"/>
      <c r="C81" s="65"/>
      <c r="D81" s="66"/>
    </row>
    <row r="82" spans="2:4" x14ac:dyDescent="0.25">
      <c r="B82" s="64"/>
      <c r="C82" s="65"/>
      <c r="D82" s="66"/>
    </row>
    <row r="83" spans="2:4" x14ac:dyDescent="0.25">
      <c r="B83" s="64"/>
      <c r="C83" s="65"/>
      <c r="D83" s="66"/>
    </row>
    <row r="84" spans="2:4" x14ac:dyDescent="0.25">
      <c r="B84" s="64"/>
      <c r="C84" s="65"/>
      <c r="D84" s="66"/>
    </row>
    <row r="85" spans="2:4" x14ac:dyDescent="0.25">
      <c r="B85" s="65"/>
      <c r="C85" s="65"/>
      <c r="D85" s="66"/>
    </row>
    <row r="86" spans="2:4" x14ac:dyDescent="0.25">
      <c r="B86" s="65"/>
      <c r="C86" s="65"/>
      <c r="D86" s="66"/>
    </row>
    <row r="87" spans="2:4" x14ac:dyDescent="0.25">
      <c r="B87" s="64"/>
      <c r="C87" s="65"/>
      <c r="D87" s="66"/>
    </row>
    <row r="88" spans="2:4" x14ac:dyDescent="0.25">
      <c r="B88" s="65"/>
      <c r="C88" s="65"/>
      <c r="D88" s="66"/>
    </row>
    <row r="89" spans="2:4" x14ac:dyDescent="0.25">
      <c r="B89" s="64"/>
      <c r="C89" s="65"/>
      <c r="D89" s="66"/>
    </row>
    <row r="90" spans="2:4" x14ac:dyDescent="0.25">
      <c r="B90" s="65"/>
      <c r="C90" s="65"/>
      <c r="D90" s="66"/>
    </row>
    <row r="91" spans="2:4" x14ac:dyDescent="0.25">
      <c r="B91" s="65"/>
      <c r="C91" s="65"/>
      <c r="D91" s="66"/>
    </row>
    <row r="92" spans="2:4" x14ac:dyDescent="0.25">
      <c r="B92" s="64"/>
      <c r="C92" s="65"/>
      <c r="D92" s="66"/>
    </row>
    <row r="93" spans="2:4" x14ac:dyDescent="0.25">
      <c r="B93" s="65"/>
      <c r="C93" s="65"/>
      <c r="D93" s="66"/>
    </row>
    <row r="94" spans="2:4" x14ac:dyDescent="0.25">
      <c r="B94" s="65"/>
      <c r="C94" s="65"/>
      <c r="D94" s="66"/>
    </row>
    <row r="95" spans="2:4" x14ac:dyDescent="0.25">
      <c r="B95" s="65"/>
      <c r="C95" s="65"/>
      <c r="D95" s="66"/>
    </row>
    <row r="96" spans="2:4" x14ac:dyDescent="0.25">
      <c r="B96" s="65"/>
      <c r="C96" s="65"/>
      <c r="D96" s="66"/>
    </row>
    <row r="97" spans="2:4" x14ac:dyDescent="0.25">
      <c r="B97" s="65"/>
      <c r="C97" s="65"/>
      <c r="D97" s="66"/>
    </row>
    <row r="98" spans="2:4" x14ac:dyDescent="0.25">
      <c r="B98" s="64"/>
      <c r="C98" s="65"/>
      <c r="D98" s="66"/>
    </row>
    <row r="99" spans="2:4" x14ac:dyDescent="0.25">
      <c r="B99" s="64"/>
      <c r="C99" s="65"/>
      <c r="D99" s="66"/>
    </row>
    <row r="100" spans="2:4" x14ac:dyDescent="0.25">
      <c r="B100" s="64"/>
      <c r="C100" s="65"/>
      <c r="D100" s="66"/>
    </row>
    <row r="101" spans="2:4" x14ac:dyDescent="0.25">
      <c r="B101" s="65"/>
      <c r="C101" s="65"/>
      <c r="D101" s="66"/>
    </row>
    <row r="102" spans="2:4" x14ac:dyDescent="0.25">
      <c r="B102" s="65"/>
      <c r="C102" s="65"/>
      <c r="D102" s="66"/>
    </row>
    <row r="103" spans="2:4" x14ac:dyDescent="0.25">
      <c r="B103" s="64"/>
      <c r="C103" s="65"/>
      <c r="D103" s="66"/>
    </row>
    <row r="104" spans="2:4" x14ac:dyDescent="0.25">
      <c r="B104" s="65"/>
      <c r="C104" s="65"/>
      <c r="D104" s="66"/>
    </row>
    <row r="105" spans="2:4" x14ac:dyDescent="0.25">
      <c r="B105" s="64"/>
      <c r="C105" s="65"/>
      <c r="D105" s="66"/>
    </row>
    <row r="106" spans="2:4" x14ac:dyDescent="0.25">
      <c r="B106" s="65"/>
      <c r="C106" s="65"/>
      <c r="D106" s="66"/>
    </row>
    <row r="107" spans="2:4" x14ac:dyDescent="0.25">
      <c r="B107" s="65"/>
      <c r="C107" s="65"/>
      <c r="D107" s="66"/>
    </row>
    <row r="108" spans="2:4" x14ac:dyDescent="0.25">
      <c r="B108" s="64"/>
      <c r="C108" s="65"/>
      <c r="D108" s="66"/>
    </row>
    <row r="109" spans="2:4" x14ac:dyDescent="0.25">
      <c r="B109" s="65"/>
      <c r="C109" s="65"/>
      <c r="D109" s="66"/>
    </row>
    <row r="110" spans="2:4" x14ac:dyDescent="0.25">
      <c r="B110" s="65"/>
      <c r="C110" s="65"/>
      <c r="D110" s="66"/>
    </row>
    <row r="111" spans="2:4" x14ac:dyDescent="0.25">
      <c r="B111" s="65"/>
      <c r="C111" s="65"/>
      <c r="D111" s="66"/>
    </row>
    <row r="112" spans="2:4" x14ac:dyDescent="0.25">
      <c r="B112" s="65"/>
      <c r="C112" s="65"/>
      <c r="D112" s="66"/>
    </row>
    <row r="113" spans="2:4" x14ac:dyDescent="0.25">
      <c r="B113" s="65"/>
      <c r="C113" s="65"/>
      <c r="D113" s="66"/>
    </row>
    <row r="114" spans="2:4" x14ac:dyDescent="0.25">
      <c r="B114" s="64"/>
      <c r="C114" s="65"/>
      <c r="D114" s="66"/>
    </row>
    <row r="115" spans="2:4" x14ac:dyDescent="0.25">
      <c r="B115" s="64"/>
      <c r="C115" s="65"/>
      <c r="D115" s="66"/>
    </row>
    <row r="116" spans="2:4" x14ac:dyDescent="0.25">
      <c r="B116" s="64"/>
      <c r="C116" s="65"/>
      <c r="D116" s="66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/>
  </sheetPr>
  <dimension ref="A2:T66"/>
  <sheetViews>
    <sheetView showGridLines="0" tabSelected="1" topLeftCell="A7" zoomScaleNormal="100" workbookViewId="0">
      <selection activeCell="E19" sqref="E19"/>
    </sheetView>
  </sheetViews>
  <sheetFormatPr defaultColWidth="9.28515625" defaultRowHeight="15" x14ac:dyDescent="0.25"/>
  <cols>
    <col min="1" max="1" width="6.28515625" style="19" customWidth="1"/>
    <col min="2" max="2" width="9.7109375" style="19" bestFit="1" customWidth="1"/>
    <col min="3" max="3" width="16.42578125" style="19" customWidth="1"/>
    <col min="4" max="5" width="9.28515625" style="19"/>
    <col min="6" max="6" width="12.28515625" style="19" customWidth="1"/>
    <col min="7" max="7" width="11.42578125" style="19" customWidth="1"/>
    <col min="8" max="8" width="23.5703125" style="20" customWidth="1"/>
    <col min="9" max="9" width="12.5703125" style="19" customWidth="1"/>
    <col min="10" max="12" width="9.28515625" style="19" customWidth="1"/>
    <col min="13" max="14" width="9.28515625" style="19"/>
    <col min="15" max="15" width="9.28515625" style="19" customWidth="1"/>
    <col min="16" max="16384" width="9.28515625" style="19"/>
  </cols>
  <sheetData>
    <row r="2" spans="1:14" ht="28.5" x14ac:dyDescent="0.45">
      <c r="H2" s="68" t="s">
        <v>427</v>
      </c>
    </row>
    <row r="3" spans="1:14" ht="22.9" customHeight="1" x14ac:dyDescent="0.25">
      <c r="H3" s="61" t="s">
        <v>441</v>
      </c>
    </row>
    <row r="4" spans="1:14" ht="12" customHeight="1" x14ac:dyDescent="0.25">
      <c r="H4" s="21"/>
    </row>
    <row r="5" spans="1:14" ht="16.5" x14ac:dyDescent="0.3">
      <c r="B5" s="22"/>
      <c r="H5" s="23" t="s">
        <v>131</v>
      </c>
      <c r="I5" s="24" t="s">
        <v>54</v>
      </c>
      <c r="J5" s="24"/>
      <c r="K5" s="24"/>
      <c r="L5" s="24"/>
      <c r="M5" s="24"/>
      <c r="N5" s="24"/>
    </row>
    <row r="6" spans="1:14" ht="16.5" x14ac:dyDescent="0.3">
      <c r="B6" s="24" t="s">
        <v>132</v>
      </c>
      <c r="C6" s="24"/>
      <c r="D6" s="24"/>
      <c r="E6" s="24"/>
      <c r="F6" s="24"/>
      <c r="G6" s="24"/>
      <c r="H6" s="67" t="str">
        <f>'Calculator Info'!F3</f>
        <v>6515-65TA</v>
      </c>
      <c r="I6" s="67" t="str">
        <f>'Calculator Info'!G3</f>
        <v>Private Single Lounge Unit with Integrated Table, Left As Facing</v>
      </c>
      <c r="J6" s="24"/>
      <c r="K6" s="24"/>
      <c r="L6" s="23"/>
      <c r="M6" s="23"/>
      <c r="N6" s="24"/>
    </row>
    <row r="7" spans="1:14" ht="16.5" x14ac:dyDescent="0.3">
      <c r="B7" s="24" t="s">
        <v>133</v>
      </c>
      <c r="C7" s="24"/>
      <c r="D7" s="24"/>
      <c r="E7" s="24"/>
      <c r="F7" s="24"/>
      <c r="G7" s="24"/>
      <c r="H7" s="25"/>
      <c r="I7" s="25"/>
      <c r="J7" s="24"/>
      <c r="K7" s="24"/>
      <c r="L7" s="23"/>
      <c r="M7" s="23"/>
      <c r="N7" s="24"/>
    </row>
    <row r="8" spans="1:14" ht="16.5" x14ac:dyDescent="0.3">
      <c r="B8" s="24" t="s">
        <v>134</v>
      </c>
      <c r="C8" s="24"/>
      <c r="D8" s="24"/>
      <c r="E8" s="24"/>
      <c r="F8" s="24"/>
      <c r="G8" s="24"/>
      <c r="H8" s="25"/>
      <c r="I8" s="25"/>
      <c r="J8" s="24"/>
      <c r="K8" s="24"/>
      <c r="L8" s="23"/>
      <c r="M8" s="23"/>
      <c r="N8" s="24"/>
    </row>
    <row r="9" spans="1:14" ht="16.5" x14ac:dyDescent="0.3">
      <c r="A9" s="19" t="s">
        <v>135</v>
      </c>
      <c r="B9" s="24" t="s">
        <v>136</v>
      </c>
      <c r="C9" s="24"/>
      <c r="D9" s="24"/>
      <c r="E9" s="24"/>
      <c r="F9" s="24"/>
      <c r="G9" s="24"/>
      <c r="H9" s="25" t="s">
        <v>137</v>
      </c>
      <c r="I9" s="25"/>
      <c r="J9" s="25"/>
      <c r="K9" s="23"/>
      <c r="L9" s="23"/>
      <c r="M9" s="23"/>
      <c r="N9" s="24"/>
    </row>
    <row r="10" spans="1:14" ht="16.5" x14ac:dyDescent="0.3">
      <c r="B10" s="24"/>
      <c r="C10" s="24"/>
      <c r="D10" s="24"/>
      <c r="E10" s="24"/>
      <c r="F10" s="24"/>
      <c r="G10" s="24"/>
      <c r="H10" s="25"/>
      <c r="I10" s="25"/>
      <c r="J10" s="25"/>
      <c r="K10" s="23"/>
      <c r="L10" s="23"/>
      <c r="M10" s="23"/>
      <c r="N10" s="24"/>
    </row>
    <row r="11" spans="1:14" ht="16.5" x14ac:dyDescent="0.3">
      <c r="B11" s="26" t="s">
        <v>138</v>
      </c>
      <c r="C11" s="24"/>
      <c r="D11" s="24"/>
      <c r="E11" s="24"/>
      <c r="F11" s="24"/>
      <c r="G11" s="24"/>
      <c r="H11" s="25"/>
      <c r="I11" s="27" t="s">
        <v>139</v>
      </c>
      <c r="J11" s="27" t="s">
        <v>140</v>
      </c>
      <c r="K11" s="23"/>
      <c r="L11" s="23"/>
      <c r="M11" s="23"/>
      <c r="N11" s="24"/>
    </row>
    <row r="12" spans="1:14" ht="16.5" x14ac:dyDescent="0.3">
      <c r="B12" s="26" t="s">
        <v>141</v>
      </c>
      <c r="C12" s="24"/>
      <c r="D12" s="24"/>
      <c r="E12" s="24"/>
      <c r="F12" s="24"/>
      <c r="G12" s="24"/>
      <c r="H12" s="23" t="s">
        <v>142</v>
      </c>
      <c r="I12" s="28" t="str">
        <f>'Calculator Info'!E23</f>
        <v>-</v>
      </c>
      <c r="J12" s="28" t="str">
        <f>IF(I12="-",I12,'Calculator Info'!F23)</f>
        <v>-</v>
      </c>
      <c r="K12" s="23"/>
      <c r="L12" s="23"/>
      <c r="M12" s="23"/>
      <c r="N12" s="24"/>
    </row>
    <row r="13" spans="1:14" ht="16.5" x14ac:dyDescent="0.3">
      <c r="B13" s="26" t="s">
        <v>143</v>
      </c>
      <c r="C13" s="24"/>
      <c r="D13" s="24"/>
      <c r="E13" s="24"/>
      <c r="F13" s="24"/>
      <c r="G13" s="24"/>
      <c r="H13" s="23"/>
      <c r="I13" s="28"/>
      <c r="J13" s="28"/>
      <c r="K13" s="23"/>
      <c r="L13" s="23"/>
      <c r="M13" s="23"/>
      <c r="N13" s="24"/>
    </row>
    <row r="14" spans="1:14" ht="16.5" x14ac:dyDescent="0.3">
      <c r="B14" s="24"/>
      <c r="C14" s="24"/>
      <c r="D14" s="24"/>
      <c r="E14" s="24"/>
      <c r="F14" s="24"/>
      <c r="G14" s="24"/>
      <c r="H14" s="23" t="s">
        <v>144</v>
      </c>
      <c r="I14" s="28" t="str">
        <f>'Calculator Info'!E24</f>
        <v>G3</v>
      </c>
      <c r="J14" s="28">
        <f>IF(I14="-",I14,'Calculator Info'!F24)</f>
        <v>4</v>
      </c>
      <c r="K14" s="23"/>
      <c r="L14" s="23"/>
      <c r="M14" s="23"/>
      <c r="N14" s="24"/>
    </row>
    <row r="15" spans="1:14" ht="16.5" x14ac:dyDescent="0.3">
      <c r="B15" s="47"/>
      <c r="C15" s="48"/>
      <c r="D15" s="49"/>
      <c r="E15" s="49"/>
      <c r="F15" s="50"/>
      <c r="G15" s="24"/>
      <c r="H15" s="23"/>
      <c r="I15" s="28"/>
      <c r="J15" s="28"/>
      <c r="K15" s="23"/>
      <c r="L15" s="23"/>
      <c r="M15" s="23"/>
      <c r="N15" s="24"/>
    </row>
    <row r="16" spans="1:14" ht="16.5" x14ac:dyDescent="0.3">
      <c r="B16" s="57" t="s">
        <v>131</v>
      </c>
      <c r="C16" s="51"/>
      <c r="D16" s="51"/>
      <c r="E16" s="51"/>
      <c r="F16" s="52"/>
      <c r="G16" s="24"/>
      <c r="H16" s="23" t="s">
        <v>145</v>
      </c>
      <c r="I16" s="28" t="str">
        <f>'Calculator Info'!E25</f>
        <v>G3</v>
      </c>
      <c r="J16" s="28">
        <f>IF(I16="-",I16,'Calculator Info'!F25)</f>
        <v>8.5</v>
      </c>
      <c r="K16" s="23"/>
      <c r="L16" s="23"/>
      <c r="M16" s="23"/>
      <c r="N16" s="24"/>
    </row>
    <row r="17" spans="2:14" ht="16.5" x14ac:dyDescent="0.3">
      <c r="B17" s="53"/>
      <c r="C17" s="54"/>
      <c r="D17" s="54"/>
      <c r="E17" s="54"/>
      <c r="F17" s="55"/>
      <c r="G17" s="24"/>
      <c r="H17" s="23"/>
      <c r="I17" s="28"/>
      <c r="J17" s="28"/>
      <c r="K17" s="23"/>
      <c r="L17" s="23"/>
      <c r="M17" s="23"/>
      <c r="N17" s="24"/>
    </row>
    <row r="18" spans="2:14" ht="16.5" x14ac:dyDescent="0.3">
      <c r="B18" s="24"/>
      <c r="C18" s="24"/>
      <c r="D18" s="24"/>
      <c r="E18" s="24"/>
      <c r="F18" s="24"/>
      <c r="G18" s="24"/>
      <c r="H18" s="23" t="s">
        <v>146</v>
      </c>
      <c r="I18" s="28" t="str">
        <f>'Calculator Info'!E26</f>
        <v>G3</v>
      </c>
      <c r="J18" s="28">
        <f>IF(I18="-",I18,'Calculator Info'!F26)</f>
        <v>1</v>
      </c>
      <c r="K18" s="23"/>
      <c r="L18" s="23"/>
      <c r="M18" s="23"/>
      <c r="N18" s="24"/>
    </row>
    <row r="19" spans="2:14" ht="16.5" x14ac:dyDescent="0.3">
      <c r="B19" s="47"/>
      <c r="C19" s="49"/>
      <c r="D19" s="49"/>
      <c r="E19" s="49"/>
      <c r="F19" s="50"/>
      <c r="G19" s="24"/>
      <c r="H19" s="23"/>
      <c r="I19" s="28"/>
      <c r="J19" s="28"/>
      <c r="K19" s="23"/>
      <c r="L19" s="23"/>
      <c r="M19" s="23"/>
      <c r="N19" s="24"/>
    </row>
    <row r="20" spans="2:14" ht="16.5" x14ac:dyDescent="0.3">
      <c r="B20" s="62" t="s">
        <v>147</v>
      </c>
      <c r="C20" s="51"/>
      <c r="D20" s="51"/>
      <c r="E20" s="51"/>
      <c r="F20" s="52"/>
      <c r="G20" s="24"/>
      <c r="H20" s="23" t="s">
        <v>148</v>
      </c>
      <c r="I20" s="28" t="str">
        <f>'Calculator Info'!E27</f>
        <v>G3</v>
      </c>
      <c r="J20" s="28">
        <f>IF(I20="-",I20,'Calculator Info'!F27)</f>
        <v>1</v>
      </c>
      <c r="K20" s="23"/>
      <c r="L20" s="23"/>
      <c r="M20" s="23"/>
      <c r="N20" s="24"/>
    </row>
    <row r="21" spans="2:14" ht="16.5" x14ac:dyDescent="0.3">
      <c r="B21" s="58"/>
      <c r="C21" s="51"/>
      <c r="D21" s="51"/>
      <c r="E21" s="51"/>
      <c r="F21" s="52"/>
      <c r="G21" s="24"/>
      <c r="H21" s="23"/>
      <c r="I21" s="28"/>
      <c r="J21" s="28"/>
      <c r="K21" s="23"/>
      <c r="L21" s="23"/>
      <c r="M21" s="23"/>
      <c r="N21" s="24"/>
    </row>
    <row r="22" spans="2:14" ht="16.5" x14ac:dyDescent="0.3">
      <c r="B22" s="59" t="s">
        <v>142</v>
      </c>
      <c r="C22" s="56"/>
      <c r="D22" s="51"/>
      <c r="E22" s="51"/>
      <c r="F22" s="52"/>
      <c r="G22" s="24"/>
      <c r="H22" s="23" t="s">
        <v>149</v>
      </c>
      <c r="I22" s="28" t="str">
        <f>'Calculator Info'!E28</f>
        <v>G3</v>
      </c>
      <c r="J22" s="28">
        <f>IF(I22="-",I22,'Calculator Info'!F28)</f>
        <v>1</v>
      </c>
      <c r="K22" s="23"/>
      <c r="L22" s="28"/>
      <c r="M22" s="24"/>
      <c r="N22" s="24"/>
    </row>
    <row r="23" spans="2:14" ht="16.5" x14ac:dyDescent="0.3">
      <c r="B23" s="59"/>
      <c r="C23" s="56"/>
      <c r="D23" s="51"/>
      <c r="E23" s="51"/>
      <c r="F23" s="52"/>
      <c r="G23" s="24"/>
      <c r="H23" s="28"/>
      <c r="I23" s="24"/>
      <c r="J23" s="24"/>
      <c r="K23" s="23"/>
      <c r="L23" s="28"/>
      <c r="M23" s="24"/>
      <c r="N23" s="24"/>
    </row>
    <row r="24" spans="2:14" ht="16.5" x14ac:dyDescent="0.3">
      <c r="B24" s="59"/>
      <c r="C24" s="56"/>
      <c r="D24" s="51"/>
      <c r="E24" s="51"/>
      <c r="F24" s="52"/>
      <c r="G24" s="24"/>
      <c r="H24" s="25" t="s">
        <v>150</v>
      </c>
      <c r="I24" s="24"/>
      <c r="J24" s="24"/>
      <c r="K24" s="23"/>
      <c r="L24" s="28"/>
      <c r="M24" s="24"/>
      <c r="N24" s="24"/>
    </row>
    <row r="25" spans="2:14" ht="16.5" x14ac:dyDescent="0.3">
      <c r="B25" s="59" t="s">
        <v>144</v>
      </c>
      <c r="C25" s="56"/>
      <c r="D25" s="51"/>
      <c r="E25" s="51"/>
      <c r="F25" s="52"/>
      <c r="G25" s="24"/>
      <c r="H25" s="28"/>
      <c r="I25" s="24"/>
      <c r="J25" s="24"/>
      <c r="K25" s="28"/>
      <c r="L25" s="28"/>
      <c r="M25" s="24"/>
      <c r="N25" s="24"/>
    </row>
    <row r="26" spans="2:14" ht="16.5" x14ac:dyDescent="0.3">
      <c r="B26" s="59"/>
      <c r="C26" s="56"/>
      <c r="D26" s="51"/>
      <c r="E26" s="51"/>
      <c r="F26" s="52"/>
      <c r="G26" s="24"/>
      <c r="H26" s="23"/>
      <c r="I26" s="23"/>
      <c r="J26" s="29"/>
      <c r="K26" s="28"/>
      <c r="M26" s="24"/>
      <c r="N26" s="24"/>
    </row>
    <row r="27" spans="2:14" ht="16.5" x14ac:dyDescent="0.3">
      <c r="B27" s="59"/>
      <c r="C27" s="56"/>
      <c r="D27" s="51"/>
      <c r="E27" s="51"/>
      <c r="F27" s="52"/>
      <c r="G27" s="24"/>
      <c r="H27" s="23"/>
      <c r="I27" s="23"/>
      <c r="J27" s="29"/>
      <c r="K27" s="28"/>
      <c r="M27" s="23"/>
      <c r="N27" s="24"/>
    </row>
    <row r="28" spans="2:14" ht="16.5" x14ac:dyDescent="0.3">
      <c r="B28" s="59" t="s">
        <v>145</v>
      </c>
      <c r="C28" s="56"/>
      <c r="D28" s="51"/>
      <c r="E28" s="51"/>
      <c r="F28" s="52"/>
      <c r="G28" s="24"/>
      <c r="H28" s="24" t="s">
        <v>151</v>
      </c>
      <c r="I28" s="30">
        <f>'Calculator Info'!G29</f>
        <v>10651</v>
      </c>
      <c r="J28" s="29"/>
      <c r="K28" s="28"/>
      <c r="L28" s="23"/>
      <c r="M28" s="23"/>
      <c r="N28" s="24"/>
    </row>
    <row r="29" spans="2:14" ht="16.5" x14ac:dyDescent="0.3">
      <c r="B29" s="59"/>
      <c r="C29" s="56"/>
      <c r="D29" s="51"/>
      <c r="E29" s="51"/>
      <c r="F29" s="52"/>
      <c r="G29" s="24"/>
      <c r="H29" s="24" t="s">
        <v>152</v>
      </c>
      <c r="I29" s="30">
        <f>'Calculator Info'!E31</f>
        <v>195</v>
      </c>
      <c r="J29" s="29"/>
      <c r="K29" s="28"/>
      <c r="L29" s="23"/>
      <c r="M29" s="23"/>
      <c r="N29" s="24"/>
    </row>
    <row r="30" spans="2:14" ht="16.5" x14ac:dyDescent="0.3">
      <c r="B30" s="59"/>
      <c r="C30" s="56"/>
      <c r="D30" s="51"/>
      <c r="E30" s="51"/>
      <c r="F30" s="52"/>
      <c r="G30" s="24"/>
      <c r="J30" s="29"/>
      <c r="K30" s="23"/>
      <c r="L30" s="24"/>
      <c r="M30" s="24"/>
      <c r="N30" s="24"/>
    </row>
    <row r="31" spans="2:14" ht="16.5" x14ac:dyDescent="0.3">
      <c r="B31" s="59" t="s">
        <v>146</v>
      </c>
      <c r="C31" s="56"/>
      <c r="D31" s="51"/>
      <c r="E31" s="51"/>
      <c r="F31" s="52"/>
      <c r="G31" s="24"/>
      <c r="H31" s="31" t="s">
        <v>153</v>
      </c>
      <c r="I31" s="32">
        <f>SUM(I28:I29)</f>
        <v>10846</v>
      </c>
      <c r="J31" s="29"/>
      <c r="K31" s="23"/>
      <c r="L31" s="24"/>
      <c r="M31" s="24"/>
      <c r="N31" s="24"/>
    </row>
    <row r="32" spans="2:14" ht="16.5" x14ac:dyDescent="0.3">
      <c r="B32" s="59"/>
      <c r="C32" s="56"/>
      <c r="D32" s="51"/>
      <c r="E32" s="51"/>
      <c r="F32" s="52"/>
      <c r="G32" s="24"/>
      <c r="H32" s="28"/>
      <c r="I32" s="24"/>
      <c r="J32" s="24"/>
      <c r="K32" s="23"/>
      <c r="L32" s="24"/>
      <c r="M32" s="24"/>
      <c r="N32" s="24"/>
    </row>
    <row r="33" spans="1:20" ht="16.5" x14ac:dyDescent="0.3">
      <c r="B33" s="59"/>
      <c r="C33" s="56"/>
      <c r="D33" s="51"/>
      <c r="E33" s="51"/>
      <c r="F33" s="52"/>
      <c r="G33" s="24"/>
      <c r="H33" s="23"/>
      <c r="I33" s="23"/>
      <c r="J33" s="23"/>
      <c r="K33" s="24"/>
      <c r="L33" s="24"/>
      <c r="M33" s="24"/>
      <c r="N33" s="24"/>
      <c r="O33" s="33"/>
    </row>
    <row r="34" spans="1:20" ht="16.5" x14ac:dyDescent="0.3">
      <c r="B34" s="59" t="s">
        <v>148</v>
      </c>
      <c r="C34" s="56"/>
      <c r="D34" s="51"/>
      <c r="E34" s="51"/>
      <c r="F34" s="52"/>
      <c r="G34" s="24"/>
      <c r="H34" s="26" t="s">
        <v>154</v>
      </c>
      <c r="I34" s="24"/>
      <c r="J34" s="24"/>
      <c r="K34" s="24"/>
      <c r="L34" s="33"/>
      <c r="M34" s="33"/>
      <c r="N34" s="33"/>
      <c r="O34" s="33"/>
    </row>
    <row r="35" spans="1:20" ht="16.5" x14ac:dyDescent="0.3">
      <c r="B35" s="59"/>
      <c r="C35" s="56"/>
      <c r="D35" s="51"/>
      <c r="E35" s="51"/>
      <c r="F35" s="52"/>
      <c r="G35" s="24"/>
      <c r="H35" s="24" t="s">
        <v>155</v>
      </c>
      <c r="I35" s="24"/>
      <c r="J35" s="24"/>
      <c r="K35" s="33"/>
      <c r="L35" s="33"/>
      <c r="M35" s="33"/>
      <c r="N35" s="33"/>
      <c r="O35" s="33"/>
    </row>
    <row r="36" spans="1:20" s="33" customFormat="1" ht="16.5" x14ac:dyDescent="0.3">
      <c r="A36" s="19"/>
      <c r="B36" s="59"/>
      <c r="C36" s="56"/>
      <c r="D36" s="51"/>
      <c r="E36" s="51"/>
      <c r="F36" s="52"/>
      <c r="G36" s="24"/>
      <c r="H36" s="34" t="str">
        <f>"For two fabric combinations, $"&amp;'Fabric Upcharge'!F4&amp;" List per unit is applied."</f>
        <v>For two fabric combinations, $195 List per unit is applied.</v>
      </c>
      <c r="I36" s="24"/>
      <c r="J36" s="24"/>
    </row>
    <row r="37" spans="1:20" s="33" customFormat="1" ht="16.5" x14ac:dyDescent="0.3">
      <c r="A37" s="19"/>
      <c r="B37" s="59" t="s">
        <v>149</v>
      </c>
      <c r="C37" s="56"/>
      <c r="D37" s="51"/>
      <c r="E37" s="51"/>
      <c r="F37" s="52"/>
      <c r="G37" s="24"/>
      <c r="H37" s="34" t="str">
        <f>"For three fabric combinations, $"&amp;'Fabric Upcharge'!F5&amp;" List per unit is applied."</f>
        <v>For three fabric combinations, $250 List per unit is applied.</v>
      </c>
      <c r="T37" s="21"/>
    </row>
    <row r="38" spans="1:20" s="33" customFormat="1" ht="16.5" x14ac:dyDescent="0.3">
      <c r="A38" s="19"/>
      <c r="B38" s="60"/>
      <c r="C38" s="54"/>
      <c r="D38" s="54"/>
      <c r="E38" s="54"/>
      <c r="F38" s="55"/>
      <c r="G38" s="24"/>
      <c r="H38" s="34" t="str">
        <f>"For four or more fabric combinations, $"&amp;'Fabric Upcharge'!F6&amp;" List per unit is applied."</f>
        <v>For four or more fabric combinations, $330 List per unit is applied.</v>
      </c>
    </row>
    <row r="39" spans="1:20" s="33" customFormat="1" ht="16.5" x14ac:dyDescent="0.3">
      <c r="A39" s="19"/>
      <c r="B39" s="24"/>
      <c r="C39" s="24"/>
      <c r="D39" s="24"/>
      <c r="E39" s="24"/>
      <c r="F39" s="24"/>
      <c r="G39" s="24"/>
    </row>
    <row r="40" spans="1:20" s="33" customFormat="1" ht="16.5" x14ac:dyDescent="0.3">
      <c r="A40" s="19"/>
      <c r="B40" s="19"/>
      <c r="C40" s="19"/>
      <c r="D40" s="19"/>
      <c r="E40" s="19"/>
      <c r="H40" s="26" t="s">
        <v>156</v>
      </c>
    </row>
    <row r="41" spans="1:20" s="33" customFormat="1" ht="16.5" x14ac:dyDescent="0.3">
      <c r="A41" s="19"/>
      <c r="B41" s="19"/>
      <c r="C41" s="19"/>
      <c r="D41" s="19"/>
      <c r="E41" s="19"/>
      <c r="F41" s="19"/>
      <c r="H41" s="26"/>
    </row>
    <row r="42" spans="1:20" s="33" customFormat="1" ht="16.5" x14ac:dyDescent="0.3">
      <c r="H42" s="24" t="s">
        <v>157</v>
      </c>
    </row>
    <row r="43" spans="1:20" s="33" customFormat="1" ht="16.5" x14ac:dyDescent="0.3">
      <c r="H43" s="24" t="s">
        <v>158</v>
      </c>
    </row>
    <row r="44" spans="1:20" s="33" customFormat="1" x14ac:dyDescent="0.25"/>
    <row r="45" spans="1:20" s="33" customFormat="1" x14ac:dyDescent="0.25"/>
    <row r="46" spans="1:20" s="33" customFormat="1" x14ac:dyDescent="0.25">
      <c r="G46"/>
      <c r="H46"/>
      <c r="I46"/>
      <c r="J46"/>
      <c r="K46"/>
    </row>
    <row r="47" spans="1:20" s="33" customFormat="1" x14ac:dyDescent="0.25">
      <c r="G47"/>
      <c r="H47"/>
      <c r="I47"/>
      <c r="J47"/>
      <c r="K47"/>
    </row>
    <row r="48" spans="1:20" s="33" customFormat="1" x14ac:dyDescent="0.25">
      <c r="G48"/>
      <c r="H48"/>
      <c r="I48"/>
      <c r="J48"/>
      <c r="K48"/>
    </row>
    <row r="49" spans="1:15" s="33" customFormat="1" x14ac:dyDescent="0.25">
      <c r="G49"/>
      <c r="H49"/>
      <c r="I49"/>
      <c r="J49"/>
      <c r="K49"/>
    </row>
    <row r="50" spans="1:15" s="33" customFormat="1" x14ac:dyDescent="0.25">
      <c r="G50"/>
      <c r="H50"/>
      <c r="I50"/>
      <c r="J50"/>
      <c r="K50"/>
    </row>
    <row r="51" spans="1:15" s="33" customFormat="1" x14ac:dyDescent="0.25">
      <c r="G51"/>
      <c r="H51"/>
      <c r="I51"/>
      <c r="J51"/>
      <c r="K51"/>
    </row>
    <row r="52" spans="1:15" s="33" customFormat="1" x14ac:dyDescent="0.25">
      <c r="H52" s="35"/>
    </row>
    <row r="53" spans="1:15" s="33" customFormat="1" x14ac:dyDescent="0.25">
      <c r="H53" s="35"/>
    </row>
    <row r="54" spans="1:15" s="33" customFormat="1" x14ac:dyDescent="0.25">
      <c r="H54" s="35"/>
    </row>
    <row r="55" spans="1:15" s="33" customFormat="1" x14ac:dyDescent="0.25">
      <c r="H55" s="35"/>
    </row>
    <row r="56" spans="1:15" s="33" customFormat="1" x14ac:dyDescent="0.25">
      <c r="H56" s="35"/>
    </row>
    <row r="57" spans="1:15" s="33" customFormat="1" x14ac:dyDescent="0.25">
      <c r="H57" s="35"/>
      <c r="L57" s="19"/>
      <c r="M57" s="19"/>
      <c r="N57" s="19"/>
      <c r="O57" s="19"/>
    </row>
    <row r="58" spans="1:15" s="33" customFormat="1" x14ac:dyDescent="0.25">
      <c r="H58" s="35"/>
      <c r="L58" s="19"/>
      <c r="M58" s="19"/>
      <c r="N58" s="19"/>
      <c r="O58" s="19"/>
    </row>
    <row r="59" spans="1:15" s="33" customFormat="1" x14ac:dyDescent="0.25">
      <c r="H59" s="35"/>
      <c r="L59" s="19"/>
      <c r="M59" s="19"/>
      <c r="N59" s="19"/>
      <c r="O59" s="19"/>
    </row>
    <row r="60" spans="1:15" x14ac:dyDescent="0.25">
      <c r="A60" s="33"/>
      <c r="B60" s="33"/>
      <c r="C60" s="33"/>
      <c r="D60" s="33"/>
      <c r="E60" s="33"/>
      <c r="F60" s="33"/>
      <c r="G60" s="33"/>
      <c r="H60" s="35"/>
      <c r="I60" s="33"/>
      <c r="J60" s="33"/>
    </row>
    <row r="61" spans="1:15" x14ac:dyDescent="0.25">
      <c r="A61" s="33"/>
      <c r="B61" s="33"/>
      <c r="C61" s="33"/>
      <c r="D61" s="33"/>
      <c r="E61" s="33"/>
      <c r="F61" s="33"/>
      <c r="G61" s="33"/>
      <c r="H61" s="35"/>
      <c r="I61" s="33"/>
      <c r="J61" s="33"/>
    </row>
    <row r="62" spans="1:15" x14ac:dyDescent="0.25">
      <c r="A62" s="33"/>
      <c r="B62" s="33"/>
      <c r="C62" s="33"/>
      <c r="D62" s="33"/>
      <c r="E62" s="33"/>
      <c r="F62" s="33"/>
      <c r="G62" s="33"/>
    </row>
    <row r="63" spans="1:15" x14ac:dyDescent="0.25">
      <c r="A63" s="33"/>
      <c r="B63" s="33"/>
      <c r="C63" s="33"/>
      <c r="D63" s="33"/>
      <c r="E63" s="33"/>
      <c r="F63" s="33"/>
    </row>
    <row r="64" spans="1:15" x14ac:dyDescent="0.25">
      <c r="A64" s="33"/>
      <c r="B64" s="33"/>
      <c r="C64" s="33"/>
      <c r="D64" s="33"/>
      <c r="E64" s="33"/>
      <c r="F64" s="33"/>
    </row>
    <row r="65" spans="1:6" x14ac:dyDescent="0.25">
      <c r="A65" s="33"/>
      <c r="B65" s="33"/>
      <c r="C65" s="33"/>
      <c r="D65" s="33"/>
      <c r="E65" s="33"/>
      <c r="F65" s="33"/>
    </row>
    <row r="66" spans="1:6" x14ac:dyDescent="0.25">
      <c r="A66" s="33"/>
      <c r="B66" s="33"/>
      <c r="C66" s="33"/>
      <c r="D66" s="33"/>
      <c r="E66" s="33"/>
      <c r="F66" s="33"/>
    </row>
  </sheetData>
  <conditionalFormatting sqref="H49">
    <cfRule type="containsText" dxfId="17" priority="1" operator="containsText" text="5">
      <formula>NOT(ISERROR(SEARCH("5",H49)))</formula>
    </cfRule>
  </conditionalFormatting>
  <printOptions horizontalCentered="1"/>
  <pageMargins left="0.5" right="0.5" top="0.5" bottom="0.75" header="0.3" footer="0.3"/>
  <pageSetup scale="95" orientation="portrait" r:id="rId1"/>
  <ignoredErrors>
    <ignoredError sqref="I13:J13 I28:I29 I30:I31 H36:H38 H6:I6 I15:J15 I14 I17:J17 I16 I19:J19 I18 I21:J21 I20 I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>
                  <from>
                    <xdr:col>6</xdr:col>
                    <xdr:colOff>752475</xdr:colOff>
                    <xdr:row>24</xdr:row>
                    <xdr:rowOff>152400</xdr:rowOff>
                  </from>
                  <to>
                    <xdr:col>7</xdr:col>
                    <xdr:colOff>647700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>
                <anchor moveWithCells="1">
                  <from>
                    <xdr:col>7</xdr:col>
                    <xdr:colOff>590550</xdr:colOff>
                    <xdr:row>24</xdr:row>
                    <xdr:rowOff>152400</xdr:rowOff>
                  </from>
                  <to>
                    <xdr:col>7</xdr:col>
                    <xdr:colOff>1219200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7</xdr:col>
                    <xdr:colOff>1162050</xdr:colOff>
                    <xdr:row>24</xdr:row>
                    <xdr:rowOff>152400</xdr:rowOff>
                  </from>
                  <to>
                    <xdr:col>8</xdr:col>
                    <xdr:colOff>266700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8</xdr:col>
                    <xdr:colOff>209550</xdr:colOff>
                    <xdr:row>24</xdr:row>
                    <xdr:rowOff>152400</xdr:rowOff>
                  </from>
                  <to>
                    <xdr:col>9</xdr:col>
                    <xdr:colOff>19050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3:M211"/>
  <sheetViews>
    <sheetView topLeftCell="B1" workbookViewId="0">
      <selection activeCell="E32" sqref="E32"/>
    </sheetView>
  </sheetViews>
  <sheetFormatPr defaultRowHeight="15" x14ac:dyDescent="0.25"/>
  <cols>
    <col min="3" max="8" width="27" style="2" customWidth="1"/>
    <col min="9" max="9" width="11.28515625" customWidth="1"/>
  </cols>
  <sheetData>
    <row r="3" spans="3:13" x14ac:dyDescent="0.25">
      <c r="C3" s="6" t="s">
        <v>160</v>
      </c>
      <c r="D3" s="5">
        <v>21</v>
      </c>
      <c r="E3" s="6" t="s">
        <v>159</v>
      </c>
      <c r="F3" s="11" t="str">
        <f>INDEX(CO_OPINFO[Model],'Calculator Info'!D3)</f>
        <v>6515-65TA</v>
      </c>
      <c r="G3" s="72" t="str">
        <f>INDEX(CO_OPINFO[Description],'Calculator Info'!D3)</f>
        <v>Private Single Lounge Unit with Integrated Table, Left As Facing</v>
      </c>
      <c r="H3" s="72"/>
      <c r="I3" s="72"/>
    </row>
    <row r="5" spans="3:13" ht="15.75" thickBot="1" x14ac:dyDescent="0.3">
      <c r="C5" s="40" t="s">
        <v>381</v>
      </c>
      <c r="L5" s="45"/>
      <c r="M5" t="s">
        <v>383</v>
      </c>
    </row>
    <row r="6" spans="3:13" ht="16.5" thickTop="1" thickBot="1" x14ac:dyDescent="0.3">
      <c r="C6" s="8" t="s">
        <v>0</v>
      </c>
      <c r="D6" s="8" t="s">
        <v>1</v>
      </c>
      <c r="E6" s="8" t="s">
        <v>2</v>
      </c>
      <c r="F6" s="8" t="s">
        <v>3</v>
      </c>
      <c r="G6" s="8" t="s">
        <v>4</v>
      </c>
      <c r="H6" s="8" t="s">
        <v>5</v>
      </c>
      <c r="I6" s="7" t="s">
        <v>382</v>
      </c>
      <c r="L6" s="46"/>
      <c r="M6" t="s">
        <v>384</v>
      </c>
    </row>
    <row r="7" spans="3:13" ht="16.5" thickTop="1" thickBot="1" x14ac:dyDescent="0.3">
      <c r="C7" s="9" t="str">
        <f>IF(VLOOKUP($F$3,'Co-Op Info'!$B:$K,5,FALSE)=0,"",$I$7)</f>
        <v/>
      </c>
      <c r="D7" s="9" t="str">
        <f>IF(VLOOKUP($F$3,'Co-Op Info'!$B:$K,6,FALSE)=0,"",$I$7)</f>
        <v>COM</v>
      </c>
      <c r="E7" s="9" t="str">
        <f>IF(VLOOKUP($F$3,'Co-Op Info'!$B:$K,7,FALSE)=0,"",$I$7)</f>
        <v>COM</v>
      </c>
      <c r="F7" s="9" t="str">
        <f>IF(VLOOKUP($F$3,'Co-Op Info'!$B:$K,8,FALSE)=0,"",$I$7)</f>
        <v>COM</v>
      </c>
      <c r="G7" s="9" t="str">
        <f>IF(VLOOKUP($F$3,'Co-Op Info'!$B:$K,9,FALSE)=0,"",$I$7)</f>
        <v>COM</v>
      </c>
      <c r="H7" s="9" t="str">
        <f>IF(VLOOKUP($F$3,'Co-Op Info'!$B:$K,10,FALSE)=0,"",$I$7)</f>
        <v>COM</v>
      </c>
      <c r="I7" s="7" t="s">
        <v>57</v>
      </c>
    </row>
    <row r="8" spans="3:13" ht="16.5" thickTop="1" thickBot="1" x14ac:dyDescent="0.3">
      <c r="C8" s="9" t="str">
        <f>IF(VLOOKUP($F$3,'Co-Op Info'!$B:$K,5,FALSE)=0,"",$I$8)</f>
        <v/>
      </c>
      <c r="D8" s="9" t="str">
        <f>IF(VLOOKUP($F$3,'Co-Op Info'!$B:$K,6,FALSE)=0,"",$I$8)</f>
        <v>COL</v>
      </c>
      <c r="E8" s="9" t="str">
        <f>IF(VLOOKUP($F$3,'Co-Op Info'!$B:$K,7,FALSE)=0,"",$I$8)</f>
        <v>COL</v>
      </c>
      <c r="F8" s="9" t="str">
        <f>IF(VLOOKUP($F$3,'Co-Op Info'!$B:$K,8,FALSE)=0,"",$I$8)</f>
        <v>COL</v>
      </c>
      <c r="G8" s="9" t="str">
        <f>IF(VLOOKUP($F$3,'Co-Op Info'!$B:$K,9,FALSE)=0,"",$I$8)</f>
        <v>COL</v>
      </c>
      <c r="H8" s="9" t="str">
        <f>IF(VLOOKUP($F$3,'Co-Op Info'!$B:$K,10,FALSE)=0,"",$I$8)</f>
        <v>COL</v>
      </c>
      <c r="I8" s="7" t="s">
        <v>58</v>
      </c>
    </row>
    <row r="9" spans="3:13" ht="16.5" thickTop="1" thickBot="1" x14ac:dyDescent="0.3">
      <c r="C9" s="9" t="str">
        <f>IF(VLOOKUP($F$3,'Co-Op Info'!$B:$K,5,FALSE)=0,"",$I$9)</f>
        <v/>
      </c>
      <c r="D9" s="9" t="str">
        <f>IF(VLOOKUP($F$3,'Co-Op Info'!$B:$K,6,FALSE)=0,"",$I$9)</f>
        <v>GA</v>
      </c>
      <c r="E9" s="9" t="str">
        <f>IF(VLOOKUP($F$3,'Co-Op Info'!$B:$K,7,FALSE)=0,"",$I$9)</f>
        <v>GA</v>
      </c>
      <c r="F9" s="9" t="str">
        <f>IF(VLOOKUP($F$3,'Co-Op Info'!$B:$K,8,FALSE)=0,"",$I$9)</f>
        <v>GA</v>
      </c>
      <c r="G9" s="9" t="str">
        <f>IF(VLOOKUP($F$3,'Co-Op Info'!$B:$K,9,FALSE)=0,"",$I$9)</f>
        <v>GA</v>
      </c>
      <c r="H9" s="9" t="str">
        <f>IF(VLOOKUP($F$3,'Co-Op Info'!$B:$K,10,FALSE)=0,"",$I$9)</f>
        <v>GA</v>
      </c>
      <c r="I9" s="7" t="s">
        <v>59</v>
      </c>
    </row>
    <row r="10" spans="3:13" ht="16.5" thickTop="1" thickBot="1" x14ac:dyDescent="0.3">
      <c r="C10" s="9" t="str">
        <f>IF(VLOOKUP($F$3,'Co-Op Info'!$B:$K,5,FALSE)=0,"",$I$10)</f>
        <v/>
      </c>
      <c r="D10" s="9" t="str">
        <f>IF(VLOOKUP($F$3,'Co-Op Info'!$B:$K,6,FALSE)=0,"",$I$10)</f>
        <v>G1</v>
      </c>
      <c r="E10" s="9" t="str">
        <f>IF(VLOOKUP($F$3,'Co-Op Info'!$B:$K,7,FALSE)=0,"",$I$10)</f>
        <v>G1</v>
      </c>
      <c r="F10" s="9" t="str">
        <f>IF(VLOOKUP($F$3,'Co-Op Info'!$B:$K,8,FALSE)=0,"",$I$10)</f>
        <v>G1</v>
      </c>
      <c r="G10" s="9" t="str">
        <f>IF(VLOOKUP($F$3,'Co-Op Info'!$B:$K,9,FALSE)=0,"",$I$10)</f>
        <v>G1</v>
      </c>
      <c r="H10" s="9" t="str">
        <f>IF(VLOOKUP($F$3,'Co-Op Info'!$B:$K,10,FALSE)=0,"",$I$10)</f>
        <v>G1</v>
      </c>
      <c r="I10" s="7" t="s">
        <v>60</v>
      </c>
    </row>
    <row r="11" spans="3:13" ht="16.5" thickTop="1" thickBot="1" x14ac:dyDescent="0.3">
      <c r="C11" s="9" t="str">
        <f>IF(VLOOKUP($F$3,'Co-Op Info'!$B:$K,5,FALSE)=0,"",$I$11)</f>
        <v/>
      </c>
      <c r="D11" s="9" t="str">
        <f>IF(VLOOKUP($F$3,'Co-Op Info'!$B:$K,6,FALSE)=0,"",$I$11)</f>
        <v>G2</v>
      </c>
      <c r="E11" s="9" t="str">
        <f>IF(VLOOKUP($F$3,'Co-Op Info'!$B:$K,7,FALSE)=0,"",$I$11)</f>
        <v>G2</v>
      </c>
      <c r="F11" s="9" t="str">
        <f>IF(VLOOKUP($F$3,'Co-Op Info'!$B:$K,8,FALSE)=0,"",$I$11)</f>
        <v>G2</v>
      </c>
      <c r="G11" s="9" t="str">
        <f>IF(VLOOKUP($F$3,'Co-Op Info'!$B:$K,9,FALSE)=0,"",$I$11)</f>
        <v>G2</v>
      </c>
      <c r="H11" s="9" t="str">
        <f>IF(VLOOKUP($F$3,'Co-Op Info'!$B:$K,10,FALSE)=0,"",$I$11)</f>
        <v>G2</v>
      </c>
      <c r="I11" s="7" t="s">
        <v>61</v>
      </c>
    </row>
    <row r="12" spans="3:13" ht="16.5" thickTop="1" thickBot="1" x14ac:dyDescent="0.3">
      <c r="C12" s="9" t="str">
        <f>IF(VLOOKUP($F$3,'Co-Op Info'!$B:$K,5,FALSE)=0,"",$I$12)</f>
        <v/>
      </c>
      <c r="D12" s="9" t="str">
        <f>IF(VLOOKUP($F$3,'Co-Op Info'!$B:$K,6,FALSE)=0,"",$I$12)</f>
        <v>G3</v>
      </c>
      <c r="E12" s="9" t="str">
        <f>IF(VLOOKUP($F$3,'Co-Op Info'!$B:$K,7,FALSE)=0,"",$I$12)</f>
        <v>G3</v>
      </c>
      <c r="F12" s="9" t="str">
        <f>IF(VLOOKUP($F$3,'Co-Op Info'!$B:$K,8,FALSE)=0,"",$I$12)</f>
        <v>G3</v>
      </c>
      <c r="G12" s="9" t="str">
        <f>IF(VLOOKUP($F$3,'Co-Op Info'!$B:$K,9,FALSE)=0,"",$I$12)</f>
        <v>G3</v>
      </c>
      <c r="H12" s="9" t="str">
        <f>IF(VLOOKUP($F$3,'Co-Op Info'!$B:$K,10,FALSE)=0,"",$I$12)</f>
        <v>G3</v>
      </c>
      <c r="I12" s="7" t="s">
        <v>62</v>
      </c>
    </row>
    <row r="13" spans="3:13" ht="16.5" thickTop="1" thickBot="1" x14ac:dyDescent="0.3">
      <c r="C13" s="9" t="str">
        <f>IF(VLOOKUP($F$3,'Co-Op Info'!$B:$K,5,FALSE)=0,"",$I$13)</f>
        <v/>
      </c>
      <c r="D13" s="9" t="str">
        <f>IF(VLOOKUP($F$3,'Co-Op Info'!$B:$K,6,FALSE)=0,"",$I$13)</f>
        <v>G4</v>
      </c>
      <c r="E13" s="9" t="str">
        <f>IF(VLOOKUP($F$3,'Co-Op Info'!$B:$K,7,FALSE)=0,"",$I$13)</f>
        <v>G4</v>
      </c>
      <c r="F13" s="9" t="str">
        <f>IF(VLOOKUP($F$3,'Co-Op Info'!$B:$K,8,FALSE)=0,"",$I$13)</f>
        <v>G4</v>
      </c>
      <c r="G13" s="9" t="str">
        <f>IF(VLOOKUP($F$3,'Co-Op Info'!$B:$K,9,FALSE)=0,"",$I$13)</f>
        <v>G4</v>
      </c>
      <c r="H13" s="9" t="str">
        <f>IF(VLOOKUP($F$3,'Co-Op Info'!$B:$K,10,FALSE)=0,"",$I$13)</f>
        <v>G4</v>
      </c>
      <c r="I13" s="7" t="s">
        <v>63</v>
      </c>
    </row>
    <row r="14" spans="3:13" ht="16.5" thickTop="1" thickBot="1" x14ac:dyDescent="0.3">
      <c r="C14" s="9" t="str">
        <f>IF(VLOOKUP($F$3,'Co-Op Info'!$B:$K,5,FALSE)=0,"",$I$14)</f>
        <v/>
      </c>
      <c r="D14" s="9" t="str">
        <f>IF(VLOOKUP($F$3,'Co-Op Info'!$B:$K,6,FALSE)=0,"",$I$14)</f>
        <v>G5</v>
      </c>
      <c r="E14" s="9" t="str">
        <f>IF(VLOOKUP($F$3,'Co-Op Info'!$B:$K,7,FALSE)=0,"",$I$14)</f>
        <v>G5</v>
      </c>
      <c r="F14" s="9" t="str">
        <f>IF(VLOOKUP($F$3,'Co-Op Info'!$B:$K,8,FALSE)=0,"",$I$14)</f>
        <v>G5</v>
      </c>
      <c r="G14" s="9" t="str">
        <f>IF(VLOOKUP($F$3,'Co-Op Info'!$B:$K,9,FALSE)=0,"",$I$14)</f>
        <v>G5</v>
      </c>
      <c r="H14" s="9" t="str">
        <f>IF(VLOOKUP($F$3,'Co-Op Info'!$B:$K,10,FALSE)=0,"",$I$14)</f>
        <v>G5</v>
      </c>
      <c r="I14" s="7" t="s">
        <v>64</v>
      </c>
    </row>
    <row r="15" spans="3:13" ht="16.5" thickTop="1" thickBot="1" x14ac:dyDescent="0.3">
      <c r="C15" s="9" t="str">
        <f>IF(VLOOKUP($F$3,'Co-Op Info'!$B:$K,5,FALSE)=0,"",$I$15)</f>
        <v/>
      </c>
      <c r="D15" s="9" t="str">
        <f>IF(VLOOKUP($F$3,'Co-Op Info'!$B:$K,6,FALSE)=0,"",$I$15)</f>
        <v>G6</v>
      </c>
      <c r="E15" s="9" t="str">
        <f>IF(VLOOKUP($F$3,'Co-Op Info'!$B:$K,7,FALSE)=0,"",$I$15)</f>
        <v>G6</v>
      </c>
      <c r="F15" s="9" t="str">
        <f>IF(VLOOKUP($F$3,'Co-Op Info'!$B:$K,8,FALSE)=0,"",$I$15)</f>
        <v>G6</v>
      </c>
      <c r="G15" s="9" t="str">
        <f>IF(VLOOKUP($F$3,'Co-Op Info'!$B:$K,9,FALSE)=0,"",$I$15)</f>
        <v>G6</v>
      </c>
      <c r="H15" s="9" t="str">
        <f>IF(VLOOKUP($F$3,'Co-Op Info'!$B:$K,10,FALSE)=0,"",$I$15)</f>
        <v>G6</v>
      </c>
      <c r="I15" s="7" t="s">
        <v>65</v>
      </c>
    </row>
    <row r="16" spans="3:13" ht="16.5" thickTop="1" thickBot="1" x14ac:dyDescent="0.3">
      <c r="C16" s="9" t="str">
        <f>IF(VLOOKUP($F$3,'Co-Op Info'!$B:$K,5,FALSE)=0,"",$I$16)</f>
        <v/>
      </c>
      <c r="D16" s="9" t="str">
        <f>IF(VLOOKUP($F$3,'Co-Op Info'!$B:$K,6,FALSE)=0,"",$I$16)</f>
        <v>G7</v>
      </c>
      <c r="E16" s="9" t="str">
        <f>IF(VLOOKUP($F$3,'Co-Op Info'!$B:$K,7,FALSE)=0,"",$I$16)</f>
        <v>G7</v>
      </c>
      <c r="F16" s="9" t="str">
        <f>IF(VLOOKUP($F$3,'Co-Op Info'!$B:$K,8,FALSE)=0,"",$I$16)</f>
        <v>G7</v>
      </c>
      <c r="G16" s="9" t="str">
        <f>IF(VLOOKUP($F$3,'Co-Op Info'!$B:$K,9,FALSE)=0,"",$I$16)</f>
        <v>G7</v>
      </c>
      <c r="H16" s="9" t="str">
        <f>IF(VLOOKUP($F$3,'Co-Op Info'!$B:$K,10,FALSE)=0,"",$I$16)</f>
        <v>G7</v>
      </c>
      <c r="I16" s="7" t="s">
        <v>66</v>
      </c>
    </row>
    <row r="17" spans="3:9" ht="16.5" thickTop="1" thickBot="1" x14ac:dyDescent="0.3">
      <c r="C17" s="9" t="str">
        <f>IF(VLOOKUP($F$3,'Co-Op Info'!$B:$K,5,FALSE)=0,"",$I$17)</f>
        <v/>
      </c>
      <c r="D17" s="9" t="str">
        <f>IF(VLOOKUP($F$3,'Co-Op Info'!$B:$K,6,FALSE)=0,"",$I$17)</f>
        <v>G8</v>
      </c>
      <c r="E17" s="9" t="str">
        <f>IF(VLOOKUP($F$3,'Co-Op Info'!$B:$K,7,FALSE)=0,"",$I$17)</f>
        <v>G8</v>
      </c>
      <c r="F17" s="9" t="str">
        <f>IF(VLOOKUP($F$3,'Co-Op Info'!$B:$K,8,FALSE)=0,"",$I$17)</f>
        <v>G8</v>
      </c>
      <c r="G17" s="9" t="str">
        <f>IF(VLOOKUP($F$3,'Co-Op Info'!$B:$K,9,FALSE)=0,"",$I$17)</f>
        <v>G8</v>
      </c>
      <c r="H17" s="9" t="str">
        <f>IF(VLOOKUP($F$3,'Co-Op Info'!$B:$K,10,FALSE)=0,"",$I$17)</f>
        <v>G8</v>
      </c>
      <c r="I17" s="7" t="s">
        <v>67</v>
      </c>
    </row>
    <row r="18" spans="3:9" ht="16.5" thickTop="1" thickBot="1" x14ac:dyDescent="0.3">
      <c r="C18" s="9" t="str">
        <f>IF(VLOOKUP($F$3,'Co-Op Info'!$B:$K,5,FALSE)=0,"-",$I$18)</f>
        <v>-</v>
      </c>
      <c r="D18" s="9" t="str">
        <f>IF(VLOOKUP($F$3,'Co-Op Info'!$B:$K,6,FALSE)=0,"-",$I$18)</f>
        <v>G8+</v>
      </c>
      <c r="E18" s="9" t="str">
        <f>IF(VLOOKUP($F$3,'Co-Op Info'!$B:$K,7,FALSE)=0,"-",$I$18)</f>
        <v>G8+</v>
      </c>
      <c r="F18" s="9" t="str">
        <f>IF(VLOOKUP($F$3,'Co-Op Info'!$B:$K,8,FALSE)=0,"-",$I$18)</f>
        <v>G8+</v>
      </c>
      <c r="G18" s="9" t="str">
        <f>IF(VLOOKUP($F$3,'Co-Op Info'!$B:$K,9,FALSE)=0,"-",$I$18)</f>
        <v>G8+</v>
      </c>
      <c r="H18" s="9" t="str">
        <f>IF(VLOOKUP($F$3,'Co-Op Info'!$B:$K,10,FALSE)=0,"-",$I$18)</f>
        <v>G8+</v>
      </c>
      <c r="I18" s="7" t="s">
        <v>68</v>
      </c>
    </row>
    <row r="19" spans="3:9" ht="15.75" thickTop="1" x14ac:dyDescent="0.25"/>
    <row r="22" spans="3:9" ht="15.75" thickBot="1" x14ac:dyDescent="0.3">
      <c r="C22" s="40" t="s">
        <v>380</v>
      </c>
      <c r="F22" s="44" t="s">
        <v>379</v>
      </c>
      <c r="G22" s="42">
        <f>INDEX(CO_OPINFO[COM],'Calculator Info'!D3)</f>
        <v>8574</v>
      </c>
    </row>
    <row r="23" spans="3:9" ht="16.5" thickTop="1" thickBot="1" x14ac:dyDescent="0.3">
      <c r="C23" s="12" t="s">
        <v>0</v>
      </c>
      <c r="D23" s="38">
        <v>1</v>
      </c>
      <c r="E23" s="9" t="str">
        <f>IF(INDEX(C7:C18,D23)="","-",INDEX(C7:C18,D23))</f>
        <v>-</v>
      </c>
      <c r="F23" s="10">
        <f>VLOOKUP($F$3,'Co-Op Info'!$B:$K,5,FALSE)</f>
        <v>0</v>
      </c>
      <c r="G23" s="39">
        <f>_xlfn.IFNA(ROUNDUP(F23*VLOOKUP(E23,FABRIC[#All],2,FALSE),0),)</f>
        <v>0</v>
      </c>
      <c r="I23" s="37"/>
    </row>
    <row r="24" spans="3:9" ht="16.5" thickTop="1" thickBot="1" x14ac:dyDescent="0.3">
      <c r="C24" s="12" t="s">
        <v>1</v>
      </c>
      <c r="D24" s="38">
        <v>6</v>
      </c>
      <c r="E24" s="9" t="str">
        <f>IF(INDEX(D7:D18,D23)="","-",INDEX(D7:D18,D24))</f>
        <v>G3</v>
      </c>
      <c r="F24" s="10">
        <f>VLOOKUP($F$3,'Co-Op Info'!$B:$K,6,FALSE)</f>
        <v>4</v>
      </c>
      <c r="G24" s="39">
        <f>_xlfn.IFNA(ROUNDUP(F24*VLOOKUP(E24,FABRIC[#All],2,FALSE),0),)</f>
        <v>536</v>
      </c>
      <c r="I24" s="37"/>
    </row>
    <row r="25" spans="3:9" ht="16.5" thickTop="1" thickBot="1" x14ac:dyDescent="0.3">
      <c r="C25" s="12" t="s">
        <v>2</v>
      </c>
      <c r="D25" s="38">
        <v>6</v>
      </c>
      <c r="E25" s="9" t="str">
        <f>IF(INDEX(E7:E18,D23)="","-",INDEX(E7:E18,D25))</f>
        <v>G3</v>
      </c>
      <c r="F25" s="10">
        <f>VLOOKUP($F$3,'Co-Op Info'!$B:$K,7,FALSE)</f>
        <v>8.5</v>
      </c>
      <c r="G25" s="39">
        <f>_xlfn.IFNA(ROUNDUP(F25*VLOOKUP(E25,FABRIC[#All],2,FALSE),0),)</f>
        <v>1139</v>
      </c>
      <c r="I25" s="37"/>
    </row>
    <row r="26" spans="3:9" ht="16.5" thickTop="1" thickBot="1" x14ac:dyDescent="0.3">
      <c r="C26" s="12" t="s">
        <v>3</v>
      </c>
      <c r="D26" s="38">
        <v>6</v>
      </c>
      <c r="E26" s="9" t="str">
        <f>IF(INDEX(F7:F18,D23)="","-",INDEX(F7:F18,D26))</f>
        <v>G3</v>
      </c>
      <c r="F26" s="10">
        <f>VLOOKUP($F$3,'Co-Op Info'!$B:$K,8,FALSE)</f>
        <v>1</v>
      </c>
      <c r="G26" s="39">
        <f>_xlfn.IFNA(ROUNDUP(F26*VLOOKUP(E26,FABRIC[#All],2,FALSE),0),)</f>
        <v>134</v>
      </c>
      <c r="I26" s="37"/>
    </row>
    <row r="27" spans="3:9" ht="16.5" thickTop="1" thickBot="1" x14ac:dyDescent="0.3">
      <c r="C27" s="12" t="s">
        <v>4</v>
      </c>
      <c r="D27" s="38">
        <v>6</v>
      </c>
      <c r="E27" s="9" t="str">
        <f>IF(INDEX(G7:G18,D23)="","-",INDEX(G7:G18,D27))</f>
        <v>G3</v>
      </c>
      <c r="F27" s="10">
        <f>VLOOKUP($F$3,'Co-Op Info'!$B:$K,9,FALSE)</f>
        <v>1</v>
      </c>
      <c r="G27" s="39">
        <f>_xlfn.IFNA(ROUNDUP(F27*VLOOKUP(E27,FABRIC[#All],2,FALSE),0),)</f>
        <v>134</v>
      </c>
      <c r="I27" s="37"/>
    </row>
    <row r="28" spans="3:9" ht="15.75" thickTop="1" x14ac:dyDescent="0.25">
      <c r="C28" s="12" t="s">
        <v>5</v>
      </c>
      <c r="D28" s="38">
        <v>6</v>
      </c>
      <c r="E28" s="9" t="str">
        <f>IF(INDEX(H7:H18,D23)="","-",INDEX(H7:H18,D28))</f>
        <v>G3</v>
      </c>
      <c r="F28" s="10">
        <f>VLOOKUP($F$3,'Co-Op Info'!$B:$K,10,FALSE)</f>
        <v>1</v>
      </c>
      <c r="G28" s="39">
        <f>_xlfn.IFNA(ROUNDUP(F28*VLOOKUP(E28,FABRIC[#All],2,FALSE),0),)</f>
        <v>134</v>
      </c>
      <c r="I28" s="37"/>
    </row>
    <row r="29" spans="3:9" x14ac:dyDescent="0.25">
      <c r="G29" s="36">
        <f>SUM(G22:G28)</f>
        <v>10651</v>
      </c>
    </row>
    <row r="30" spans="3:9" x14ac:dyDescent="0.25">
      <c r="E30" s="41"/>
    </row>
    <row r="31" spans="3:9" x14ac:dyDescent="0.25">
      <c r="C31" s="40" t="s">
        <v>161</v>
      </c>
      <c r="D31" s="5">
        <v>2</v>
      </c>
      <c r="E31" s="43">
        <f>INDEX(MTONE[Charge],'Calculator Info'!D31)</f>
        <v>195</v>
      </c>
    </row>
    <row r="32" spans="3:9" x14ac:dyDescent="0.25">
      <c r="C32" s="1"/>
    </row>
    <row r="33" spans="3:7" x14ac:dyDescent="0.25">
      <c r="C33" s="40" t="s">
        <v>378</v>
      </c>
      <c r="D33" s="11" t="str">
        <f>INDEX(CO_OPINFO[PIC],'Calculator Info'!D3)</f>
        <v>PICTURE125</v>
      </c>
    </row>
    <row r="38" spans="3:7" x14ac:dyDescent="0.25">
      <c r="G38"/>
    </row>
    <row r="39" spans="3:7" x14ac:dyDescent="0.25">
      <c r="G39"/>
    </row>
    <row r="40" spans="3:7" x14ac:dyDescent="0.25">
      <c r="G40"/>
    </row>
    <row r="41" spans="3:7" x14ac:dyDescent="0.25">
      <c r="G41"/>
    </row>
    <row r="42" spans="3:7" x14ac:dyDescent="0.25">
      <c r="G42"/>
    </row>
    <row r="43" spans="3:7" x14ac:dyDescent="0.25">
      <c r="G43"/>
    </row>
    <row r="44" spans="3:7" x14ac:dyDescent="0.25">
      <c r="G44"/>
    </row>
    <row r="211" spans="4:4" x14ac:dyDescent="0.25">
      <c r="D211" s="2">
        <v>9</v>
      </c>
    </row>
  </sheetData>
  <mergeCells count="1">
    <mergeCell ref="G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2:L52"/>
  <sheetViews>
    <sheetView workbookViewId="0">
      <selection activeCell="E29" sqref="E29"/>
    </sheetView>
  </sheetViews>
  <sheetFormatPr defaultRowHeight="15" x14ac:dyDescent="0.25"/>
  <cols>
    <col min="2" max="2" width="21" style="1" customWidth="1"/>
    <col min="3" max="3" width="13.42578125" style="1" bestFit="1" customWidth="1"/>
    <col min="4" max="4" width="93.28515625" customWidth="1"/>
    <col min="5" max="5" width="11.140625" customWidth="1"/>
    <col min="6" max="11" width="21.5703125" style="2" customWidth="1"/>
    <col min="12" max="12" width="11.28515625" customWidth="1"/>
  </cols>
  <sheetData>
    <row r="2" spans="2:12" x14ac:dyDescent="0.25">
      <c r="B2" s="1" t="s">
        <v>130</v>
      </c>
      <c r="C2" s="1" t="s">
        <v>129</v>
      </c>
      <c r="D2" t="s">
        <v>54</v>
      </c>
      <c r="E2" s="2" t="s">
        <v>57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</v>
      </c>
      <c r="K2" s="2" t="s">
        <v>5</v>
      </c>
      <c r="L2" s="2" t="s">
        <v>377</v>
      </c>
    </row>
    <row r="3" spans="2:12" x14ac:dyDescent="0.25">
      <c r="B3" s="1">
        <v>6502</v>
      </c>
      <c r="C3" s="1">
        <v>6502</v>
      </c>
      <c r="D3" t="s">
        <v>72</v>
      </c>
      <c r="E3" s="4">
        <v>3449</v>
      </c>
      <c r="F3" s="2">
        <v>0</v>
      </c>
      <c r="G3" s="2">
        <v>0</v>
      </c>
      <c r="H3" s="2">
        <v>4</v>
      </c>
      <c r="I3" s="2">
        <v>1.75</v>
      </c>
      <c r="J3" s="2">
        <v>1.75</v>
      </c>
      <c r="K3" s="2">
        <v>1.75</v>
      </c>
      <c r="L3" s="2" t="s">
        <v>233</v>
      </c>
    </row>
    <row r="4" spans="2:12" x14ac:dyDescent="0.25">
      <c r="B4" s="1">
        <v>6503</v>
      </c>
      <c r="C4" s="1">
        <v>6503</v>
      </c>
      <c r="D4" t="s">
        <v>73</v>
      </c>
      <c r="E4" s="4">
        <v>4222</v>
      </c>
      <c r="F4" s="2">
        <v>0</v>
      </c>
      <c r="G4" s="2">
        <v>2</v>
      </c>
      <c r="H4" s="2">
        <v>4</v>
      </c>
      <c r="I4" s="2">
        <v>1.75</v>
      </c>
      <c r="J4" s="2">
        <v>1.75</v>
      </c>
      <c r="K4" s="2">
        <v>1.75</v>
      </c>
      <c r="L4" s="2" t="s">
        <v>234</v>
      </c>
    </row>
    <row r="5" spans="2:12" x14ac:dyDescent="0.25">
      <c r="B5" s="1" t="s">
        <v>6</v>
      </c>
      <c r="C5" t="s">
        <v>429</v>
      </c>
      <c r="D5" t="s">
        <v>74</v>
      </c>
      <c r="E5" s="4">
        <v>5451</v>
      </c>
      <c r="F5" s="2">
        <v>0</v>
      </c>
      <c r="G5" s="2">
        <v>0</v>
      </c>
      <c r="H5" s="2">
        <v>4</v>
      </c>
      <c r="I5" s="2">
        <v>1.75</v>
      </c>
      <c r="J5" s="2">
        <v>1.75</v>
      </c>
      <c r="K5" s="2">
        <v>1.75</v>
      </c>
      <c r="L5" s="2" t="s">
        <v>257</v>
      </c>
    </row>
    <row r="6" spans="2:12" x14ac:dyDescent="0.25">
      <c r="B6" s="1">
        <v>6504</v>
      </c>
      <c r="C6" s="1">
        <v>6504</v>
      </c>
      <c r="D6" t="s">
        <v>75</v>
      </c>
      <c r="E6" s="4">
        <v>4266</v>
      </c>
      <c r="F6" s="2">
        <v>0</v>
      </c>
      <c r="G6" s="2">
        <v>0</v>
      </c>
      <c r="H6" s="2">
        <v>4.5</v>
      </c>
      <c r="I6" s="2">
        <v>2</v>
      </c>
      <c r="J6" s="2">
        <v>2</v>
      </c>
      <c r="K6" s="2">
        <v>2</v>
      </c>
      <c r="L6" s="2" t="s">
        <v>235</v>
      </c>
    </row>
    <row r="7" spans="2:12" x14ac:dyDescent="0.25">
      <c r="B7" s="1">
        <v>6505</v>
      </c>
      <c r="C7" s="1">
        <v>6505</v>
      </c>
      <c r="D7" t="s">
        <v>76</v>
      </c>
      <c r="E7" s="4">
        <v>5112</v>
      </c>
      <c r="F7" s="2">
        <v>0</v>
      </c>
      <c r="G7" s="2">
        <v>2.25</v>
      </c>
      <c r="H7" s="2">
        <v>4.5</v>
      </c>
      <c r="I7" s="2">
        <v>2</v>
      </c>
      <c r="J7" s="2">
        <v>2</v>
      </c>
      <c r="K7" s="2">
        <v>2</v>
      </c>
      <c r="L7" s="2" t="s">
        <v>236</v>
      </c>
    </row>
    <row r="8" spans="2:12" x14ac:dyDescent="0.25">
      <c r="B8" s="1" t="s">
        <v>7</v>
      </c>
      <c r="C8" t="s">
        <v>430</v>
      </c>
      <c r="D8" t="s">
        <v>77</v>
      </c>
      <c r="E8" s="4">
        <v>6366</v>
      </c>
      <c r="F8" s="2">
        <v>0</v>
      </c>
      <c r="G8" s="2">
        <v>0</v>
      </c>
      <c r="H8" s="2">
        <v>4.5</v>
      </c>
      <c r="I8" s="2">
        <v>2</v>
      </c>
      <c r="J8" s="2">
        <v>2</v>
      </c>
      <c r="K8" s="2">
        <v>2</v>
      </c>
      <c r="L8" s="2" t="s">
        <v>258</v>
      </c>
    </row>
    <row r="9" spans="2:12" x14ac:dyDescent="0.25">
      <c r="B9" s="1">
        <v>6506</v>
      </c>
      <c r="C9" s="1">
        <v>6506</v>
      </c>
      <c r="D9" t="s">
        <v>78</v>
      </c>
      <c r="E9" s="4">
        <v>3573</v>
      </c>
      <c r="F9" s="2">
        <v>0</v>
      </c>
      <c r="G9" s="2">
        <v>0</v>
      </c>
      <c r="H9" s="2">
        <v>4.5</v>
      </c>
      <c r="I9" s="2">
        <v>1.75</v>
      </c>
      <c r="J9" s="2">
        <v>1.75</v>
      </c>
      <c r="K9" s="2">
        <v>1.75</v>
      </c>
      <c r="L9" s="2" t="s">
        <v>365</v>
      </c>
    </row>
    <row r="10" spans="2:12" x14ac:dyDescent="0.25">
      <c r="B10" s="1">
        <v>6507</v>
      </c>
      <c r="C10" s="1">
        <v>6507</v>
      </c>
      <c r="D10" t="s">
        <v>79</v>
      </c>
      <c r="E10" s="4">
        <v>4368</v>
      </c>
      <c r="F10" s="2">
        <v>0</v>
      </c>
      <c r="G10" s="2">
        <v>2</v>
      </c>
      <c r="H10" s="2">
        <v>4.5</v>
      </c>
      <c r="I10" s="2">
        <v>1.75</v>
      </c>
      <c r="J10" s="2">
        <v>1.75</v>
      </c>
      <c r="K10" s="2">
        <v>1.75</v>
      </c>
      <c r="L10" s="2" t="s">
        <v>366</v>
      </c>
    </row>
    <row r="11" spans="2:12" x14ac:dyDescent="0.25">
      <c r="B11" s="1" t="s">
        <v>8</v>
      </c>
      <c r="C11" t="s">
        <v>121</v>
      </c>
      <c r="D11" t="s">
        <v>80</v>
      </c>
      <c r="E11" s="4">
        <v>5483</v>
      </c>
      <c r="F11" s="2">
        <v>0</v>
      </c>
      <c r="G11" s="2">
        <v>0</v>
      </c>
      <c r="H11" s="2">
        <v>4.5</v>
      </c>
      <c r="I11" s="2">
        <v>1.75</v>
      </c>
      <c r="J11" s="2">
        <v>1.75</v>
      </c>
      <c r="K11" s="2">
        <v>1.75</v>
      </c>
      <c r="L11" s="2" t="s">
        <v>367</v>
      </c>
    </row>
    <row r="12" spans="2:12" x14ac:dyDescent="0.25">
      <c r="B12" s="1">
        <v>6508</v>
      </c>
      <c r="C12" s="1">
        <v>6508</v>
      </c>
      <c r="D12" t="s">
        <v>81</v>
      </c>
      <c r="E12" s="4">
        <v>4416</v>
      </c>
      <c r="F12" s="2">
        <v>0</v>
      </c>
      <c r="G12" s="2">
        <v>0</v>
      </c>
      <c r="H12" s="2">
        <v>5</v>
      </c>
      <c r="I12" s="2">
        <v>2</v>
      </c>
      <c r="J12" s="2">
        <v>2</v>
      </c>
      <c r="K12" s="2">
        <v>2</v>
      </c>
      <c r="L12" s="2" t="s">
        <v>368</v>
      </c>
    </row>
    <row r="13" spans="2:12" x14ac:dyDescent="0.25">
      <c r="B13" s="1">
        <v>6509</v>
      </c>
      <c r="C13" s="1">
        <v>6509</v>
      </c>
      <c r="D13" t="s">
        <v>82</v>
      </c>
      <c r="E13" s="4">
        <v>5284</v>
      </c>
      <c r="F13" s="2">
        <v>0</v>
      </c>
      <c r="G13" s="2">
        <v>2.25</v>
      </c>
      <c r="H13" s="2">
        <v>5</v>
      </c>
      <c r="I13" s="2">
        <v>2</v>
      </c>
      <c r="J13" s="2">
        <v>2</v>
      </c>
      <c r="K13" s="2">
        <v>2</v>
      </c>
      <c r="L13" s="2" t="s">
        <v>369</v>
      </c>
    </row>
    <row r="14" spans="2:12" x14ac:dyDescent="0.25">
      <c r="B14" s="1" t="s">
        <v>9</v>
      </c>
      <c r="C14" t="s">
        <v>122</v>
      </c>
      <c r="D14" t="s">
        <v>83</v>
      </c>
      <c r="E14" s="4">
        <v>6401</v>
      </c>
      <c r="F14" s="2">
        <v>0</v>
      </c>
      <c r="G14" s="2">
        <v>0</v>
      </c>
      <c r="H14" s="2">
        <v>5</v>
      </c>
      <c r="I14" s="2">
        <v>2</v>
      </c>
      <c r="J14" s="2">
        <v>2</v>
      </c>
      <c r="K14" s="2">
        <v>2</v>
      </c>
      <c r="L14" s="2" t="s">
        <v>370</v>
      </c>
    </row>
    <row r="15" spans="2:12" x14ac:dyDescent="0.25">
      <c r="B15" s="1" t="s">
        <v>10</v>
      </c>
      <c r="C15" s="1" t="s">
        <v>10</v>
      </c>
      <c r="D15" t="s">
        <v>84</v>
      </c>
      <c r="E15" s="4">
        <v>8681</v>
      </c>
      <c r="F15" s="2">
        <v>0</v>
      </c>
      <c r="G15" s="2">
        <v>0</v>
      </c>
      <c r="H15" s="2">
        <v>9.25</v>
      </c>
      <c r="I15" s="2">
        <v>3</v>
      </c>
      <c r="J15" s="2">
        <v>2</v>
      </c>
      <c r="K15" s="2">
        <v>2</v>
      </c>
      <c r="L15" s="2" t="s">
        <v>259</v>
      </c>
    </row>
    <row r="16" spans="2:12" x14ac:dyDescent="0.25">
      <c r="B16" s="1" t="s">
        <v>11</v>
      </c>
      <c r="C16" s="1" t="s">
        <v>11</v>
      </c>
      <c r="D16" t="s">
        <v>85</v>
      </c>
      <c r="E16" s="4">
        <v>10766</v>
      </c>
      <c r="F16" s="2">
        <v>0</v>
      </c>
      <c r="G16" s="2">
        <v>4.75</v>
      </c>
      <c r="H16" s="2">
        <v>9.25</v>
      </c>
      <c r="I16" s="2">
        <v>3</v>
      </c>
      <c r="J16" s="2">
        <v>2</v>
      </c>
      <c r="K16" s="2">
        <v>2</v>
      </c>
      <c r="L16" s="2" t="s">
        <v>260</v>
      </c>
    </row>
    <row r="17" spans="2:12" x14ac:dyDescent="0.25">
      <c r="B17" s="1" t="s">
        <v>13</v>
      </c>
      <c r="C17" s="1" t="s">
        <v>431</v>
      </c>
      <c r="D17" t="s">
        <v>86</v>
      </c>
      <c r="E17" s="4">
        <v>13029</v>
      </c>
      <c r="F17" s="2">
        <v>0</v>
      </c>
      <c r="G17" s="2">
        <v>0</v>
      </c>
      <c r="H17" s="2">
        <v>9.25</v>
      </c>
      <c r="I17" s="2">
        <v>3</v>
      </c>
      <c r="J17" s="2">
        <v>2</v>
      </c>
      <c r="K17" s="2">
        <v>2</v>
      </c>
      <c r="L17" s="2" t="s">
        <v>261</v>
      </c>
    </row>
    <row r="18" spans="2:12" x14ac:dyDescent="0.25">
      <c r="B18" s="1" t="s">
        <v>14</v>
      </c>
      <c r="C18" s="1" t="s">
        <v>14</v>
      </c>
      <c r="D18" t="s">
        <v>87</v>
      </c>
      <c r="E18" s="4">
        <v>13230</v>
      </c>
      <c r="F18" s="2">
        <v>5.5</v>
      </c>
      <c r="G18" s="2">
        <v>4.75</v>
      </c>
      <c r="H18" s="2">
        <v>9.25</v>
      </c>
      <c r="I18" s="2">
        <v>3</v>
      </c>
      <c r="J18" s="2">
        <v>2</v>
      </c>
      <c r="K18" s="2">
        <v>2</v>
      </c>
      <c r="L18" s="2" t="s">
        <v>263</v>
      </c>
    </row>
    <row r="19" spans="2:12" x14ac:dyDescent="0.25">
      <c r="B19" s="1" t="s">
        <v>16</v>
      </c>
      <c r="C19" s="1" t="s">
        <v>432</v>
      </c>
      <c r="D19" t="s">
        <v>88</v>
      </c>
      <c r="E19" s="4">
        <v>15495</v>
      </c>
      <c r="F19" s="2">
        <v>5.5</v>
      </c>
      <c r="G19" s="2">
        <v>0</v>
      </c>
      <c r="H19" s="2">
        <v>9.25</v>
      </c>
      <c r="I19" s="2">
        <v>3</v>
      </c>
      <c r="J19" s="2">
        <v>2</v>
      </c>
      <c r="K19" s="2">
        <v>2</v>
      </c>
      <c r="L19" s="2" t="s">
        <v>264</v>
      </c>
    </row>
    <row r="20" spans="2:12" x14ac:dyDescent="0.25">
      <c r="B20" s="1" t="s">
        <v>17</v>
      </c>
      <c r="C20" s="1" t="s">
        <v>17</v>
      </c>
      <c r="D20" t="s">
        <v>89</v>
      </c>
      <c r="E20" s="4">
        <v>13296</v>
      </c>
      <c r="F20" s="2">
        <v>5.5</v>
      </c>
      <c r="G20" s="2">
        <v>4.75</v>
      </c>
      <c r="H20" s="2">
        <v>9.25</v>
      </c>
      <c r="I20" s="2">
        <v>3</v>
      </c>
      <c r="J20" s="2">
        <v>2</v>
      </c>
      <c r="K20" s="2">
        <v>2</v>
      </c>
      <c r="L20" s="2" t="s">
        <v>266</v>
      </c>
    </row>
    <row r="21" spans="2:12" x14ac:dyDescent="0.25">
      <c r="B21" s="1" t="s">
        <v>19</v>
      </c>
      <c r="C21" s="1" t="s">
        <v>433</v>
      </c>
      <c r="D21" t="s">
        <v>90</v>
      </c>
      <c r="E21" s="4">
        <v>15557</v>
      </c>
      <c r="F21" s="2">
        <v>5.5</v>
      </c>
      <c r="G21" s="2">
        <v>0</v>
      </c>
      <c r="H21" s="2">
        <v>9.25</v>
      </c>
      <c r="I21" s="2">
        <v>3</v>
      </c>
      <c r="J21" s="2">
        <v>2</v>
      </c>
      <c r="K21" s="2">
        <v>2</v>
      </c>
      <c r="L21" s="2" t="s">
        <v>267</v>
      </c>
    </row>
    <row r="22" spans="2:12" x14ac:dyDescent="0.25">
      <c r="B22" s="1" t="s">
        <v>20</v>
      </c>
      <c r="C22" s="1" t="s">
        <v>20</v>
      </c>
      <c r="D22" t="s">
        <v>91</v>
      </c>
      <c r="E22" s="4">
        <v>6488</v>
      </c>
      <c r="F22" s="2">
        <v>0</v>
      </c>
      <c r="G22" s="2">
        <v>0</v>
      </c>
      <c r="H22" s="2">
        <v>8.5</v>
      </c>
      <c r="I22" s="2">
        <v>1</v>
      </c>
      <c r="J22" s="2">
        <v>1</v>
      </c>
      <c r="K22" s="2">
        <v>1</v>
      </c>
      <c r="L22" s="2" t="s">
        <v>355</v>
      </c>
    </row>
    <row r="23" spans="2:12" x14ac:dyDescent="0.25">
      <c r="B23" s="1" t="s">
        <v>21</v>
      </c>
      <c r="C23" s="1" t="s">
        <v>21</v>
      </c>
      <c r="D23" t="s">
        <v>92</v>
      </c>
      <c r="E23" s="4">
        <v>8574</v>
      </c>
      <c r="F23" s="2">
        <v>0</v>
      </c>
      <c r="G23" s="2">
        <v>4</v>
      </c>
      <c r="H23" s="2">
        <v>8.5</v>
      </c>
      <c r="I23" s="2">
        <v>1</v>
      </c>
      <c r="J23" s="2">
        <v>1</v>
      </c>
      <c r="K23" s="2">
        <v>1</v>
      </c>
      <c r="L23" s="2" t="s">
        <v>356</v>
      </c>
    </row>
    <row r="24" spans="2:12" x14ac:dyDescent="0.25">
      <c r="B24" s="1" t="s">
        <v>22</v>
      </c>
      <c r="C24" s="1" t="s">
        <v>123</v>
      </c>
      <c r="D24" t="s">
        <v>93</v>
      </c>
      <c r="E24" s="4">
        <v>10837</v>
      </c>
      <c r="F24" s="2">
        <v>0</v>
      </c>
      <c r="G24" s="2">
        <v>0</v>
      </c>
      <c r="H24" s="2">
        <v>8.5</v>
      </c>
      <c r="I24" s="2">
        <v>1</v>
      </c>
      <c r="J24" s="2">
        <v>1</v>
      </c>
      <c r="K24" s="2">
        <v>1</v>
      </c>
      <c r="L24" s="2" t="s">
        <v>357</v>
      </c>
    </row>
    <row r="25" spans="2:12" x14ac:dyDescent="0.25">
      <c r="B25" s="1" t="s">
        <v>23</v>
      </c>
      <c r="C25" s="1" t="s">
        <v>23</v>
      </c>
      <c r="D25" t="s">
        <v>94</v>
      </c>
      <c r="E25" s="4">
        <v>11028</v>
      </c>
      <c r="F25" s="2">
        <v>5</v>
      </c>
      <c r="G25" s="2">
        <v>4</v>
      </c>
      <c r="H25" s="2">
        <v>8.5</v>
      </c>
      <c r="I25" s="2">
        <v>1</v>
      </c>
      <c r="J25" s="2">
        <v>1</v>
      </c>
      <c r="K25" s="2">
        <v>1</v>
      </c>
      <c r="L25" s="2" t="s">
        <v>358</v>
      </c>
    </row>
    <row r="26" spans="2:12" x14ac:dyDescent="0.25">
      <c r="B26" s="1" t="s">
        <v>24</v>
      </c>
      <c r="C26" s="1" t="s">
        <v>124</v>
      </c>
      <c r="D26" t="s">
        <v>95</v>
      </c>
      <c r="E26" s="4">
        <v>13293</v>
      </c>
      <c r="F26" s="2">
        <v>5</v>
      </c>
      <c r="G26" s="2">
        <v>0</v>
      </c>
      <c r="H26" s="2">
        <v>8.5</v>
      </c>
      <c r="I26" s="2">
        <v>1</v>
      </c>
      <c r="J26" s="2">
        <v>1</v>
      </c>
      <c r="K26" s="2">
        <v>1</v>
      </c>
      <c r="L26" s="2" t="s">
        <v>359</v>
      </c>
    </row>
    <row r="27" spans="2:12" x14ac:dyDescent="0.25">
      <c r="B27" s="1" t="s">
        <v>25</v>
      </c>
      <c r="C27" s="1" t="s">
        <v>25</v>
      </c>
      <c r="D27" t="s">
        <v>96</v>
      </c>
      <c r="E27" s="4">
        <v>6488</v>
      </c>
      <c r="F27" s="2">
        <v>0</v>
      </c>
      <c r="G27" s="2">
        <v>0</v>
      </c>
      <c r="H27" s="2">
        <v>8.5</v>
      </c>
      <c r="I27" s="2">
        <v>1</v>
      </c>
      <c r="J27" s="2">
        <v>1</v>
      </c>
      <c r="K27" s="2">
        <v>1</v>
      </c>
      <c r="L27" s="2" t="s">
        <v>360</v>
      </c>
    </row>
    <row r="28" spans="2:12" x14ac:dyDescent="0.25">
      <c r="B28" s="1" t="s">
        <v>26</v>
      </c>
      <c r="C28" s="1" t="s">
        <v>26</v>
      </c>
      <c r="D28" t="s">
        <v>97</v>
      </c>
      <c r="E28" s="4">
        <v>8574</v>
      </c>
      <c r="F28" s="2">
        <v>0</v>
      </c>
      <c r="G28" s="2">
        <v>4</v>
      </c>
      <c r="H28" s="2">
        <v>8.5</v>
      </c>
      <c r="I28" s="2">
        <v>1</v>
      </c>
      <c r="J28" s="2">
        <v>1</v>
      </c>
      <c r="K28" s="2">
        <v>1</v>
      </c>
      <c r="L28" s="2" t="s">
        <v>361</v>
      </c>
    </row>
    <row r="29" spans="2:12" x14ac:dyDescent="0.25">
      <c r="B29" s="1" t="s">
        <v>27</v>
      </c>
      <c r="C29" s="1" t="s">
        <v>125</v>
      </c>
      <c r="D29" t="s">
        <v>98</v>
      </c>
      <c r="E29" s="4">
        <v>10837</v>
      </c>
      <c r="F29" s="2">
        <v>0</v>
      </c>
      <c r="G29" s="2">
        <v>0</v>
      </c>
      <c r="H29" s="2">
        <v>8.5</v>
      </c>
      <c r="I29" s="2">
        <v>1</v>
      </c>
      <c r="J29" s="2">
        <v>1</v>
      </c>
      <c r="K29" s="2">
        <v>1</v>
      </c>
      <c r="L29" s="2" t="s">
        <v>362</v>
      </c>
    </row>
    <row r="30" spans="2:12" x14ac:dyDescent="0.25">
      <c r="B30" s="1" t="s">
        <v>28</v>
      </c>
      <c r="C30" s="1" t="s">
        <v>28</v>
      </c>
      <c r="D30" t="s">
        <v>99</v>
      </c>
      <c r="E30" s="4">
        <v>11028</v>
      </c>
      <c r="F30" s="2">
        <v>5</v>
      </c>
      <c r="G30" s="2">
        <v>4</v>
      </c>
      <c r="H30" s="2">
        <v>8.5</v>
      </c>
      <c r="I30" s="2">
        <v>1</v>
      </c>
      <c r="J30" s="2">
        <v>1</v>
      </c>
      <c r="K30" s="2">
        <v>1</v>
      </c>
      <c r="L30" s="2" t="s">
        <v>363</v>
      </c>
    </row>
    <row r="31" spans="2:12" x14ac:dyDescent="0.25">
      <c r="B31" s="1" t="s">
        <v>29</v>
      </c>
      <c r="C31" s="1" t="s">
        <v>126</v>
      </c>
      <c r="D31" t="s">
        <v>100</v>
      </c>
      <c r="E31" s="4">
        <v>13293</v>
      </c>
      <c r="F31" s="2">
        <v>5</v>
      </c>
      <c r="G31" s="2">
        <v>0</v>
      </c>
      <c r="H31" s="2">
        <v>8.5</v>
      </c>
      <c r="I31" s="2">
        <v>1</v>
      </c>
      <c r="J31" s="2">
        <v>1</v>
      </c>
      <c r="K31" s="2">
        <v>1</v>
      </c>
      <c r="L31" s="2" t="s">
        <v>364</v>
      </c>
    </row>
    <row r="32" spans="2:12" x14ac:dyDescent="0.25">
      <c r="B32" s="1" t="s">
        <v>30</v>
      </c>
      <c r="C32" s="1" t="s">
        <v>30</v>
      </c>
      <c r="D32" t="s">
        <v>101</v>
      </c>
      <c r="E32" s="4">
        <v>12273</v>
      </c>
      <c r="F32" s="2">
        <v>0</v>
      </c>
      <c r="G32" s="2">
        <v>0</v>
      </c>
      <c r="H32" s="2">
        <v>13.25</v>
      </c>
      <c r="I32" s="2">
        <v>4</v>
      </c>
      <c r="J32" s="2">
        <v>3.5</v>
      </c>
      <c r="K32" s="2">
        <v>3.5</v>
      </c>
      <c r="L32" s="2" t="s">
        <v>269</v>
      </c>
    </row>
    <row r="33" spans="2:12" x14ac:dyDescent="0.25">
      <c r="B33" s="1" t="s">
        <v>31</v>
      </c>
      <c r="C33" s="1" t="s">
        <v>31</v>
      </c>
      <c r="D33" t="s">
        <v>102</v>
      </c>
      <c r="E33" s="4">
        <v>14765</v>
      </c>
      <c r="F33" s="2">
        <v>0</v>
      </c>
      <c r="G33" s="2">
        <v>6.75</v>
      </c>
      <c r="H33" s="2">
        <v>13.25</v>
      </c>
      <c r="I33" s="2">
        <v>4</v>
      </c>
      <c r="J33" s="2">
        <v>3.5</v>
      </c>
      <c r="K33" s="2">
        <v>3.5</v>
      </c>
      <c r="L33" s="2" t="s">
        <v>270</v>
      </c>
    </row>
    <row r="34" spans="2:12" x14ac:dyDescent="0.25">
      <c r="B34" s="1" t="s">
        <v>33</v>
      </c>
      <c r="C34" s="1" t="s">
        <v>434</v>
      </c>
      <c r="D34" t="s">
        <v>103</v>
      </c>
      <c r="E34" s="4">
        <v>18425</v>
      </c>
      <c r="F34" s="2">
        <v>0</v>
      </c>
      <c r="G34" s="2">
        <v>0</v>
      </c>
      <c r="H34" s="2">
        <v>13.25</v>
      </c>
      <c r="I34" s="2">
        <v>4</v>
      </c>
      <c r="J34" s="2">
        <v>3.5</v>
      </c>
      <c r="K34" s="2">
        <v>3.5</v>
      </c>
      <c r="L34" s="2" t="s">
        <v>271</v>
      </c>
    </row>
    <row r="35" spans="2:12" x14ac:dyDescent="0.25">
      <c r="B35" s="1" t="s">
        <v>34</v>
      </c>
      <c r="C35" s="1" t="s">
        <v>34</v>
      </c>
      <c r="D35" t="s">
        <v>104</v>
      </c>
      <c r="E35" s="4">
        <v>18216</v>
      </c>
      <c r="F35" s="2">
        <v>11.5</v>
      </c>
      <c r="G35" s="2">
        <v>6.75</v>
      </c>
      <c r="H35" s="2">
        <v>13.25</v>
      </c>
      <c r="I35" s="2">
        <v>4</v>
      </c>
      <c r="J35" s="2">
        <v>3.5</v>
      </c>
      <c r="K35" s="2">
        <v>3.5</v>
      </c>
      <c r="L35" s="2" t="s">
        <v>273</v>
      </c>
    </row>
    <row r="36" spans="2:12" x14ac:dyDescent="0.25">
      <c r="B36" s="1" t="s">
        <v>36</v>
      </c>
      <c r="C36" s="1" t="s">
        <v>435</v>
      </c>
      <c r="D36" t="s">
        <v>103</v>
      </c>
      <c r="E36" s="4">
        <v>21876</v>
      </c>
      <c r="F36" s="2">
        <v>11.5</v>
      </c>
      <c r="G36" s="2">
        <v>0</v>
      </c>
      <c r="H36" s="2">
        <v>13.25</v>
      </c>
      <c r="I36" s="2">
        <v>4</v>
      </c>
      <c r="J36" s="2">
        <v>3.5</v>
      </c>
      <c r="K36" s="2">
        <v>3.5</v>
      </c>
      <c r="L36" s="2" t="s">
        <v>274</v>
      </c>
    </row>
    <row r="37" spans="2:12" x14ac:dyDescent="0.25">
      <c r="B37" s="1" t="s">
        <v>37</v>
      </c>
      <c r="C37" s="1" t="s">
        <v>37</v>
      </c>
      <c r="D37" t="s">
        <v>105</v>
      </c>
      <c r="E37" s="4">
        <v>18306</v>
      </c>
      <c r="F37" s="2">
        <v>9.75</v>
      </c>
      <c r="G37" s="2">
        <v>6.75</v>
      </c>
      <c r="H37" s="2">
        <v>13.25</v>
      </c>
      <c r="I37" s="2">
        <v>4</v>
      </c>
      <c r="J37" s="2">
        <v>3.5</v>
      </c>
      <c r="K37" s="2">
        <v>3.5</v>
      </c>
      <c r="L37" s="2" t="s">
        <v>276</v>
      </c>
    </row>
    <row r="38" spans="2:12" x14ac:dyDescent="0.25">
      <c r="B38" s="1" t="s">
        <v>39</v>
      </c>
      <c r="C38" s="1" t="s">
        <v>436</v>
      </c>
      <c r="D38" t="s">
        <v>106</v>
      </c>
      <c r="E38" s="4">
        <v>21968</v>
      </c>
      <c r="F38" s="2">
        <v>9.75</v>
      </c>
      <c r="G38" s="2">
        <v>0</v>
      </c>
      <c r="H38" s="2">
        <v>13.25</v>
      </c>
      <c r="I38" s="2">
        <v>4</v>
      </c>
      <c r="J38" s="2">
        <v>3.5</v>
      </c>
      <c r="K38" s="2">
        <v>3.5</v>
      </c>
      <c r="L38" s="2" t="s">
        <v>277</v>
      </c>
    </row>
    <row r="39" spans="2:12" x14ac:dyDescent="0.25">
      <c r="B39" s="1">
        <v>6532</v>
      </c>
      <c r="C39" s="1">
        <v>6532</v>
      </c>
      <c r="D39" t="s">
        <v>107</v>
      </c>
      <c r="E39" s="4">
        <v>11894</v>
      </c>
      <c r="F39" s="2">
        <v>11.5</v>
      </c>
      <c r="G39" s="2">
        <v>4</v>
      </c>
      <c r="H39" s="2">
        <v>8</v>
      </c>
      <c r="I39" s="2">
        <v>3.5</v>
      </c>
      <c r="J39" s="2">
        <v>3.5</v>
      </c>
      <c r="K39" s="2">
        <v>3.5</v>
      </c>
      <c r="L39" s="2" t="s">
        <v>245</v>
      </c>
    </row>
    <row r="40" spans="2:12" x14ac:dyDescent="0.25">
      <c r="B40" s="1" t="s">
        <v>40</v>
      </c>
      <c r="C40" s="1" t="s">
        <v>437</v>
      </c>
      <c r="D40" t="s">
        <v>108</v>
      </c>
      <c r="E40" s="4">
        <v>14351</v>
      </c>
      <c r="F40" s="2">
        <v>11.5</v>
      </c>
      <c r="G40" s="2">
        <v>0</v>
      </c>
      <c r="H40" s="2">
        <v>8</v>
      </c>
      <c r="I40" s="2">
        <v>3.5</v>
      </c>
      <c r="J40" s="2">
        <v>3.5</v>
      </c>
      <c r="K40" s="2">
        <v>3.5</v>
      </c>
      <c r="L40" s="2" t="s">
        <v>279</v>
      </c>
    </row>
    <row r="41" spans="2:12" x14ac:dyDescent="0.25">
      <c r="B41" s="1">
        <v>6533</v>
      </c>
      <c r="C41" s="1">
        <v>6533</v>
      </c>
      <c r="D41" t="s">
        <v>109</v>
      </c>
      <c r="E41" s="4">
        <v>11984</v>
      </c>
      <c r="F41" s="2">
        <v>9.75</v>
      </c>
      <c r="G41" s="2">
        <v>4</v>
      </c>
      <c r="H41" s="2">
        <v>8</v>
      </c>
      <c r="I41" s="2">
        <v>3.5</v>
      </c>
      <c r="J41" s="2">
        <v>3.5</v>
      </c>
      <c r="K41" s="2">
        <v>3.5</v>
      </c>
      <c r="L41" s="2" t="s">
        <v>246</v>
      </c>
    </row>
    <row r="42" spans="2:12" x14ac:dyDescent="0.25">
      <c r="B42" s="1" t="s">
        <v>41</v>
      </c>
      <c r="C42" s="1" t="s">
        <v>438</v>
      </c>
      <c r="D42" t="s">
        <v>110</v>
      </c>
      <c r="E42" s="4">
        <v>14441</v>
      </c>
      <c r="F42" s="2">
        <v>9.75</v>
      </c>
      <c r="G42" s="2">
        <v>0</v>
      </c>
      <c r="H42" s="2">
        <v>8</v>
      </c>
      <c r="I42" s="2">
        <v>3.5</v>
      </c>
      <c r="J42" s="2">
        <v>3.5</v>
      </c>
      <c r="K42" s="2">
        <v>3.5</v>
      </c>
      <c r="L42" s="2" t="s">
        <v>280</v>
      </c>
    </row>
    <row r="43" spans="2:12" x14ac:dyDescent="0.25">
      <c r="B43" s="1">
        <v>6534</v>
      </c>
      <c r="C43" s="1">
        <v>6534</v>
      </c>
      <c r="D43" t="s">
        <v>111</v>
      </c>
      <c r="E43" s="4">
        <v>14303</v>
      </c>
      <c r="F43" s="2">
        <v>13.5</v>
      </c>
      <c r="G43" s="2">
        <v>4.5</v>
      </c>
      <c r="H43" s="2">
        <v>9</v>
      </c>
      <c r="I43" s="2">
        <v>4</v>
      </c>
      <c r="J43" s="2">
        <v>4</v>
      </c>
      <c r="K43" s="2">
        <v>4</v>
      </c>
      <c r="L43" s="2" t="s">
        <v>247</v>
      </c>
    </row>
    <row r="44" spans="2:12" x14ac:dyDescent="0.25">
      <c r="B44" s="1" t="s">
        <v>42</v>
      </c>
      <c r="C44" s="1" t="s">
        <v>439</v>
      </c>
      <c r="D44" t="s">
        <v>112</v>
      </c>
      <c r="E44" s="4">
        <v>16811</v>
      </c>
      <c r="F44" s="2">
        <v>13.5</v>
      </c>
      <c r="G44" s="2">
        <v>0</v>
      </c>
      <c r="H44" s="2">
        <v>9</v>
      </c>
      <c r="I44" s="2">
        <v>4</v>
      </c>
      <c r="J44" s="2">
        <v>4</v>
      </c>
      <c r="K44" s="2">
        <v>4</v>
      </c>
      <c r="L44" s="2" t="s">
        <v>281</v>
      </c>
    </row>
    <row r="45" spans="2:12" x14ac:dyDescent="0.25">
      <c r="B45" s="1">
        <v>6535</v>
      </c>
      <c r="C45" s="1">
        <v>6535</v>
      </c>
      <c r="D45" t="s">
        <v>113</v>
      </c>
      <c r="E45" s="4">
        <v>14208</v>
      </c>
      <c r="F45" s="2">
        <v>10.75</v>
      </c>
      <c r="G45" s="2">
        <v>4.5</v>
      </c>
      <c r="H45" s="2">
        <v>9</v>
      </c>
      <c r="I45" s="2">
        <v>4</v>
      </c>
      <c r="J45" s="2">
        <v>4</v>
      </c>
      <c r="K45" s="2">
        <v>4</v>
      </c>
      <c r="L45" s="2" t="s">
        <v>248</v>
      </c>
    </row>
    <row r="46" spans="2:12" x14ac:dyDescent="0.25">
      <c r="B46" s="1" t="s">
        <v>43</v>
      </c>
      <c r="C46" s="1" t="s">
        <v>440</v>
      </c>
      <c r="D46" t="s">
        <v>114</v>
      </c>
      <c r="E46" s="4">
        <v>16716</v>
      </c>
      <c r="F46" s="2">
        <v>10.75</v>
      </c>
      <c r="G46" s="2">
        <v>0</v>
      </c>
      <c r="H46" s="2">
        <v>9</v>
      </c>
      <c r="I46" s="2">
        <v>4</v>
      </c>
      <c r="J46" s="2">
        <v>4</v>
      </c>
      <c r="K46" s="2">
        <v>4</v>
      </c>
      <c r="L46" s="2" t="s">
        <v>282</v>
      </c>
    </row>
    <row r="47" spans="2:12" x14ac:dyDescent="0.25">
      <c r="B47" s="1">
        <v>6566</v>
      </c>
      <c r="C47" s="1">
        <v>6566</v>
      </c>
      <c r="D47" t="s">
        <v>115</v>
      </c>
      <c r="E47" s="4">
        <v>6527</v>
      </c>
      <c r="F47" s="2">
        <v>0</v>
      </c>
      <c r="G47" s="2">
        <v>0</v>
      </c>
      <c r="H47" s="2">
        <v>4.75</v>
      </c>
      <c r="I47" s="2">
        <v>3.5</v>
      </c>
      <c r="J47" s="2">
        <v>3.5</v>
      </c>
      <c r="K47" s="2">
        <v>3.5</v>
      </c>
      <c r="L47" s="2" t="s">
        <v>371</v>
      </c>
    </row>
    <row r="48" spans="2:12" x14ac:dyDescent="0.25">
      <c r="B48" s="1">
        <v>6567</v>
      </c>
      <c r="C48" s="1">
        <v>6567</v>
      </c>
      <c r="D48" t="s">
        <v>116</v>
      </c>
      <c r="E48" s="4">
        <v>7299</v>
      </c>
      <c r="F48" s="2">
        <v>0</v>
      </c>
      <c r="G48" s="2">
        <v>2</v>
      </c>
      <c r="H48" s="2">
        <v>4.75</v>
      </c>
      <c r="I48" s="2">
        <v>3.5</v>
      </c>
      <c r="J48" s="2">
        <v>3.5</v>
      </c>
      <c r="K48" s="2">
        <v>3.5</v>
      </c>
      <c r="L48" s="2" t="s">
        <v>372</v>
      </c>
    </row>
    <row r="49" spans="2:12" x14ac:dyDescent="0.25">
      <c r="B49" s="1" t="s">
        <v>52</v>
      </c>
      <c r="C49" s="1" t="s">
        <v>127</v>
      </c>
      <c r="D49" t="s">
        <v>117</v>
      </c>
      <c r="E49" s="4">
        <v>8528</v>
      </c>
      <c r="F49" s="2">
        <v>0</v>
      </c>
      <c r="G49" s="2">
        <v>0</v>
      </c>
      <c r="H49" s="2">
        <v>4.75</v>
      </c>
      <c r="I49" s="2">
        <v>3.5</v>
      </c>
      <c r="J49" s="2">
        <v>3.5</v>
      </c>
      <c r="K49" s="2">
        <v>3.5</v>
      </c>
      <c r="L49" s="2" t="s">
        <v>373</v>
      </c>
    </row>
    <row r="50" spans="2:12" x14ac:dyDescent="0.25">
      <c r="B50" s="1">
        <v>6568</v>
      </c>
      <c r="C50" s="1">
        <v>6568</v>
      </c>
      <c r="D50" t="s">
        <v>118</v>
      </c>
      <c r="E50" s="4">
        <v>7885</v>
      </c>
      <c r="F50" s="2">
        <v>0</v>
      </c>
      <c r="G50" s="2">
        <v>0</v>
      </c>
      <c r="H50" s="2">
        <v>5.25</v>
      </c>
      <c r="I50" s="2">
        <v>4</v>
      </c>
      <c r="J50" s="2">
        <v>4</v>
      </c>
      <c r="K50" s="2">
        <v>4</v>
      </c>
      <c r="L50" s="2" t="s">
        <v>374</v>
      </c>
    </row>
    <row r="51" spans="2:12" x14ac:dyDescent="0.25">
      <c r="B51" s="1">
        <v>6569</v>
      </c>
      <c r="C51" s="1">
        <v>6569</v>
      </c>
      <c r="D51" t="s">
        <v>119</v>
      </c>
      <c r="E51" s="4">
        <v>8730</v>
      </c>
      <c r="F51" s="2">
        <v>0</v>
      </c>
      <c r="G51" s="2">
        <v>2.25</v>
      </c>
      <c r="H51" s="2">
        <v>5.25</v>
      </c>
      <c r="I51" s="2">
        <v>4</v>
      </c>
      <c r="J51" s="2">
        <v>4</v>
      </c>
      <c r="K51" s="2">
        <v>4</v>
      </c>
      <c r="L51" s="2" t="s">
        <v>375</v>
      </c>
    </row>
    <row r="52" spans="2:12" x14ac:dyDescent="0.25">
      <c r="B52" s="1" t="s">
        <v>53</v>
      </c>
      <c r="C52" s="1" t="s">
        <v>128</v>
      </c>
      <c r="D52" t="s">
        <v>120</v>
      </c>
      <c r="E52" s="4">
        <v>9984</v>
      </c>
      <c r="F52" s="2">
        <v>0</v>
      </c>
      <c r="G52" s="2">
        <v>0</v>
      </c>
      <c r="H52" s="2">
        <v>5.25</v>
      </c>
      <c r="I52" s="2">
        <v>4</v>
      </c>
      <c r="J52" s="2">
        <v>4</v>
      </c>
      <c r="K52" s="2">
        <v>4</v>
      </c>
      <c r="L52" s="2" t="s">
        <v>376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15"/>
  <sheetViews>
    <sheetView workbookViewId="0">
      <selection activeCell="F32" sqref="F32:G32"/>
    </sheetView>
  </sheetViews>
  <sheetFormatPr defaultRowHeight="15" x14ac:dyDescent="0.25"/>
  <cols>
    <col min="2" max="2" width="11.28515625" style="2" customWidth="1"/>
    <col min="3" max="3" width="14.42578125" style="2" customWidth="1"/>
    <col min="5" max="5" width="11.28515625" style="2" customWidth="1"/>
    <col min="6" max="6" width="14.42578125" style="2" customWidth="1"/>
  </cols>
  <sheetData>
    <row r="2" spans="2:6" x14ac:dyDescent="0.25">
      <c r="B2" s="2" t="s">
        <v>55</v>
      </c>
      <c r="C2" s="2" t="s">
        <v>71</v>
      </c>
      <c r="E2" s="2" t="s">
        <v>69</v>
      </c>
      <c r="F2" s="2" t="s">
        <v>70</v>
      </c>
    </row>
    <row r="3" spans="2:6" x14ac:dyDescent="0.25">
      <c r="B3" s="2" t="s">
        <v>56</v>
      </c>
      <c r="C3" s="3">
        <v>0</v>
      </c>
      <c r="E3" s="2">
        <v>1</v>
      </c>
      <c r="F3" s="3">
        <v>0</v>
      </c>
    </row>
    <row r="4" spans="2:6" x14ac:dyDescent="0.25">
      <c r="B4" s="2" t="s">
        <v>57</v>
      </c>
      <c r="C4" s="3">
        <v>0</v>
      </c>
      <c r="E4" s="2">
        <v>2</v>
      </c>
      <c r="F4" s="3">
        <v>195</v>
      </c>
    </row>
    <row r="5" spans="2:6" x14ac:dyDescent="0.25">
      <c r="B5" s="2" t="s">
        <v>58</v>
      </c>
      <c r="C5" s="3">
        <v>134</v>
      </c>
      <c r="E5" s="2">
        <v>3</v>
      </c>
      <c r="F5" s="3">
        <v>250</v>
      </c>
    </row>
    <row r="6" spans="2:6" x14ac:dyDescent="0.25">
      <c r="B6" s="2" t="s">
        <v>59</v>
      </c>
      <c r="C6" s="2">
        <v>58</v>
      </c>
      <c r="E6" s="2">
        <v>4</v>
      </c>
      <c r="F6" s="3">
        <v>330</v>
      </c>
    </row>
    <row r="7" spans="2:6" x14ac:dyDescent="0.25">
      <c r="B7" s="2" t="s">
        <v>60</v>
      </c>
      <c r="C7" s="2">
        <v>87</v>
      </c>
      <c r="F7" s="3"/>
    </row>
    <row r="8" spans="2:6" x14ac:dyDescent="0.25">
      <c r="B8" s="2" t="s">
        <v>61</v>
      </c>
      <c r="C8" s="2">
        <v>105</v>
      </c>
      <c r="F8" s="3"/>
    </row>
    <row r="9" spans="2:6" x14ac:dyDescent="0.25">
      <c r="B9" s="2" t="s">
        <v>62</v>
      </c>
      <c r="C9" s="2">
        <v>134</v>
      </c>
      <c r="F9" s="3"/>
    </row>
    <row r="10" spans="2:6" x14ac:dyDescent="0.25">
      <c r="B10" s="2" t="s">
        <v>63</v>
      </c>
      <c r="C10" s="2">
        <v>166</v>
      </c>
      <c r="F10" s="3"/>
    </row>
    <row r="11" spans="2:6" x14ac:dyDescent="0.25">
      <c r="B11" s="2" t="s">
        <v>64</v>
      </c>
      <c r="C11" s="2">
        <v>196</v>
      </c>
      <c r="F11" s="3"/>
    </row>
    <row r="12" spans="2:6" x14ac:dyDescent="0.25">
      <c r="B12" s="2" t="s">
        <v>65</v>
      </c>
      <c r="C12" s="2">
        <v>226</v>
      </c>
      <c r="F12" s="3"/>
    </row>
    <row r="13" spans="2:6" x14ac:dyDescent="0.25">
      <c r="B13" s="2" t="s">
        <v>66</v>
      </c>
      <c r="C13" s="2">
        <v>254</v>
      </c>
      <c r="F13" s="3"/>
    </row>
    <row r="14" spans="2:6" x14ac:dyDescent="0.25">
      <c r="B14" s="2" t="s">
        <v>67</v>
      </c>
      <c r="C14" s="2">
        <v>287</v>
      </c>
      <c r="F14" s="3"/>
    </row>
    <row r="15" spans="2:6" x14ac:dyDescent="0.25">
      <c r="B15" s="2" t="s">
        <v>68</v>
      </c>
      <c r="C15" s="3">
        <v>0</v>
      </c>
      <c r="F15" s="3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D158"/>
  <sheetViews>
    <sheetView topLeftCell="A37" zoomScale="60" zoomScaleNormal="60" workbookViewId="0">
      <selection activeCell="B30" sqref="B30"/>
    </sheetView>
  </sheetViews>
  <sheetFormatPr defaultColWidth="28.5703125" defaultRowHeight="150" customHeight="1" x14ac:dyDescent="0.55000000000000004"/>
  <cols>
    <col min="2" max="2" width="28.5703125" style="16"/>
    <col min="3" max="3" width="35.7109375" style="17" customWidth="1"/>
    <col min="4" max="4" width="28.5703125" style="18"/>
  </cols>
  <sheetData>
    <row r="1" spans="2:4" s="14" customFormat="1" ht="20.100000000000001" customHeight="1" x14ac:dyDescent="0.55000000000000004">
      <c r="B1" s="13"/>
      <c r="D1" s="15"/>
    </row>
    <row r="2" spans="2:4" s="14" customFormat="1" ht="150" customHeight="1" x14ac:dyDescent="0.55000000000000004">
      <c r="B2" s="13">
        <v>6500</v>
      </c>
      <c r="D2" s="15" t="s">
        <v>232</v>
      </c>
    </row>
    <row r="3" spans="2:4" s="14" customFormat="1" ht="150" customHeight="1" x14ac:dyDescent="0.55000000000000004">
      <c r="B3" s="13">
        <v>6502</v>
      </c>
      <c r="D3" s="15" t="s">
        <v>233</v>
      </c>
    </row>
    <row r="4" spans="2:4" s="14" customFormat="1" ht="150" customHeight="1" x14ac:dyDescent="0.55000000000000004">
      <c r="B4" s="13">
        <v>6503</v>
      </c>
      <c r="D4" s="15" t="s">
        <v>234</v>
      </c>
    </row>
    <row r="5" spans="2:4" s="14" customFormat="1" ht="150" customHeight="1" x14ac:dyDescent="0.55000000000000004">
      <c r="B5" s="13">
        <v>6504</v>
      </c>
      <c r="D5" s="15" t="s">
        <v>235</v>
      </c>
    </row>
    <row r="6" spans="2:4" s="14" customFormat="1" ht="150" customHeight="1" x14ac:dyDescent="0.55000000000000004">
      <c r="B6" s="13">
        <v>6505</v>
      </c>
      <c r="D6" s="15" t="s">
        <v>236</v>
      </c>
    </row>
    <row r="7" spans="2:4" s="14" customFormat="1" ht="150" customHeight="1" x14ac:dyDescent="0.55000000000000004">
      <c r="B7" s="13">
        <v>6510</v>
      </c>
      <c r="D7" s="15" t="s">
        <v>237</v>
      </c>
    </row>
    <row r="8" spans="2:4" s="14" customFormat="1" ht="150" customHeight="1" x14ac:dyDescent="0.55000000000000004">
      <c r="B8" s="13">
        <v>6511</v>
      </c>
      <c r="D8" s="15" t="s">
        <v>238</v>
      </c>
    </row>
    <row r="9" spans="2:4" s="14" customFormat="1" ht="150" customHeight="1" x14ac:dyDescent="0.55000000000000004">
      <c r="B9" s="13">
        <v>6512</v>
      </c>
      <c r="D9" s="15" t="s">
        <v>239</v>
      </c>
    </row>
    <row r="10" spans="2:4" s="14" customFormat="1" ht="150" customHeight="1" x14ac:dyDescent="0.55000000000000004">
      <c r="B10" s="13">
        <v>6513</v>
      </c>
      <c r="D10" s="15" t="s">
        <v>240</v>
      </c>
    </row>
    <row r="11" spans="2:4" s="14" customFormat="1" ht="150" customHeight="1" x14ac:dyDescent="0.55000000000000004">
      <c r="B11" s="13">
        <v>6520</v>
      </c>
      <c r="D11" s="15" t="s">
        <v>241</v>
      </c>
    </row>
    <row r="12" spans="2:4" s="14" customFormat="1" ht="150" customHeight="1" x14ac:dyDescent="0.55000000000000004">
      <c r="B12" s="13">
        <v>6521</v>
      </c>
      <c r="D12" s="15" t="s">
        <v>242</v>
      </c>
    </row>
    <row r="13" spans="2:4" s="14" customFormat="1" ht="150" customHeight="1" x14ac:dyDescent="0.55000000000000004">
      <c r="B13" s="13">
        <v>6522</v>
      </c>
      <c r="D13" s="15" t="s">
        <v>243</v>
      </c>
    </row>
    <row r="14" spans="2:4" s="14" customFormat="1" ht="150" customHeight="1" x14ac:dyDescent="0.55000000000000004">
      <c r="B14" s="13">
        <v>6523</v>
      </c>
      <c r="D14" s="15" t="s">
        <v>244</v>
      </c>
    </row>
    <row r="15" spans="2:4" s="14" customFormat="1" ht="150" customHeight="1" x14ac:dyDescent="0.55000000000000004">
      <c r="B15" s="13">
        <v>6532</v>
      </c>
      <c r="D15" s="15" t="s">
        <v>245</v>
      </c>
    </row>
    <row r="16" spans="2:4" s="14" customFormat="1" ht="150" customHeight="1" x14ac:dyDescent="0.55000000000000004">
      <c r="B16" s="13">
        <v>6533</v>
      </c>
      <c r="D16" s="15" t="s">
        <v>246</v>
      </c>
    </row>
    <row r="17" spans="2:4" s="14" customFormat="1" ht="150" customHeight="1" x14ac:dyDescent="0.55000000000000004">
      <c r="B17" s="13">
        <v>6534</v>
      </c>
      <c r="D17" s="15" t="s">
        <v>247</v>
      </c>
    </row>
    <row r="18" spans="2:4" s="14" customFormat="1" ht="150" customHeight="1" x14ac:dyDescent="0.55000000000000004">
      <c r="B18" s="13">
        <v>6535</v>
      </c>
      <c r="D18" s="15" t="s">
        <v>248</v>
      </c>
    </row>
    <row r="19" spans="2:4" s="14" customFormat="1" ht="150" customHeight="1" x14ac:dyDescent="0.55000000000000004">
      <c r="B19" s="13">
        <v>6552</v>
      </c>
      <c r="D19" s="15" t="s">
        <v>249</v>
      </c>
    </row>
    <row r="20" spans="2:4" s="14" customFormat="1" ht="150" customHeight="1" x14ac:dyDescent="0.55000000000000004">
      <c r="B20" s="13">
        <v>6553</v>
      </c>
      <c r="D20" s="15" t="s">
        <v>250</v>
      </c>
    </row>
    <row r="21" spans="2:4" s="14" customFormat="1" ht="150" customHeight="1" x14ac:dyDescent="0.55000000000000004">
      <c r="B21" s="13">
        <v>6554</v>
      </c>
      <c r="D21" s="15" t="s">
        <v>251</v>
      </c>
    </row>
    <row r="22" spans="2:4" s="14" customFormat="1" ht="150" customHeight="1" x14ac:dyDescent="0.55000000000000004">
      <c r="B22" s="13">
        <v>6555</v>
      </c>
      <c r="D22" s="15" t="s">
        <v>252</v>
      </c>
    </row>
    <row r="23" spans="2:4" s="14" customFormat="1" ht="150" customHeight="1" x14ac:dyDescent="0.55000000000000004">
      <c r="B23" s="13">
        <v>6562</v>
      </c>
      <c r="D23" s="15" t="s">
        <v>253</v>
      </c>
    </row>
    <row r="24" spans="2:4" s="14" customFormat="1" ht="150" customHeight="1" x14ac:dyDescent="0.55000000000000004">
      <c r="B24" s="13">
        <v>6563</v>
      </c>
      <c r="D24" s="15" t="s">
        <v>254</v>
      </c>
    </row>
    <row r="25" spans="2:4" s="14" customFormat="1" ht="150" customHeight="1" x14ac:dyDescent="0.55000000000000004">
      <c r="B25" s="13">
        <v>6564</v>
      </c>
      <c r="D25" s="15" t="s">
        <v>255</v>
      </c>
    </row>
    <row r="26" spans="2:4" s="14" customFormat="1" ht="150" customHeight="1" x14ac:dyDescent="0.55000000000000004">
      <c r="B26" s="13">
        <v>6565</v>
      </c>
      <c r="D26" s="15" t="s">
        <v>256</v>
      </c>
    </row>
    <row r="27" spans="2:4" s="14" customFormat="1" ht="150" customHeight="1" x14ac:dyDescent="0.55000000000000004">
      <c r="B27" s="13" t="s">
        <v>6</v>
      </c>
      <c r="D27" s="15" t="s">
        <v>257</v>
      </c>
    </row>
    <row r="28" spans="2:4" s="14" customFormat="1" ht="150" customHeight="1" x14ac:dyDescent="0.55000000000000004">
      <c r="B28" s="13" t="s">
        <v>7</v>
      </c>
      <c r="D28" s="15" t="s">
        <v>258</v>
      </c>
    </row>
    <row r="29" spans="2:4" s="14" customFormat="1" ht="149.25" customHeight="1" x14ac:dyDescent="0.55000000000000004">
      <c r="B29" s="13" t="s">
        <v>10</v>
      </c>
      <c r="D29" s="15" t="s">
        <v>259</v>
      </c>
    </row>
    <row r="30" spans="2:4" s="14" customFormat="1" ht="150" customHeight="1" x14ac:dyDescent="0.55000000000000004">
      <c r="B30" s="13" t="s">
        <v>11</v>
      </c>
      <c r="D30" s="15" t="s">
        <v>260</v>
      </c>
    </row>
    <row r="31" spans="2:4" s="14" customFormat="1" ht="150" customHeight="1" x14ac:dyDescent="0.55000000000000004">
      <c r="B31" s="13" t="s">
        <v>162</v>
      </c>
      <c r="D31" s="15" t="s">
        <v>261</v>
      </c>
    </row>
    <row r="32" spans="2:4" s="14" customFormat="1" ht="150" customHeight="1" x14ac:dyDescent="0.55000000000000004">
      <c r="B32" s="13" t="s">
        <v>12</v>
      </c>
      <c r="D32" s="15" t="s">
        <v>262</v>
      </c>
    </row>
    <row r="33" spans="2:4" s="14" customFormat="1" ht="150" customHeight="1" x14ac:dyDescent="0.55000000000000004">
      <c r="B33" s="13" t="s">
        <v>14</v>
      </c>
      <c r="D33" s="15" t="s">
        <v>263</v>
      </c>
    </row>
    <row r="34" spans="2:4" s="14" customFormat="1" ht="150" customHeight="1" x14ac:dyDescent="0.55000000000000004">
      <c r="B34" s="13" t="s">
        <v>163</v>
      </c>
      <c r="D34" s="15" t="s">
        <v>264</v>
      </c>
    </row>
    <row r="35" spans="2:4" s="14" customFormat="1" ht="150" customHeight="1" x14ac:dyDescent="0.55000000000000004">
      <c r="B35" s="13" t="s">
        <v>15</v>
      </c>
      <c r="D35" s="15" t="s">
        <v>265</v>
      </c>
    </row>
    <row r="36" spans="2:4" s="14" customFormat="1" ht="150" customHeight="1" x14ac:dyDescent="0.55000000000000004">
      <c r="B36" s="13" t="s">
        <v>17</v>
      </c>
      <c r="D36" s="15" t="s">
        <v>266</v>
      </c>
    </row>
    <row r="37" spans="2:4" s="14" customFormat="1" ht="150" customHeight="1" x14ac:dyDescent="0.55000000000000004">
      <c r="B37" s="13" t="s">
        <v>164</v>
      </c>
      <c r="D37" s="15" t="s">
        <v>267</v>
      </c>
    </row>
    <row r="38" spans="2:4" s="14" customFormat="1" ht="150" customHeight="1" x14ac:dyDescent="0.55000000000000004">
      <c r="B38" s="13" t="s">
        <v>18</v>
      </c>
      <c r="D38" s="15" t="s">
        <v>268</v>
      </c>
    </row>
    <row r="39" spans="2:4" s="14" customFormat="1" ht="150" customHeight="1" x14ac:dyDescent="0.55000000000000004">
      <c r="B39" s="13" t="s">
        <v>30</v>
      </c>
      <c r="D39" s="15" t="s">
        <v>269</v>
      </c>
    </row>
    <row r="40" spans="2:4" s="14" customFormat="1" ht="150" customHeight="1" x14ac:dyDescent="0.55000000000000004">
      <c r="B40" s="13" t="s">
        <v>31</v>
      </c>
      <c r="D40" s="15" t="s">
        <v>270</v>
      </c>
    </row>
    <row r="41" spans="2:4" s="14" customFormat="1" ht="150" customHeight="1" x14ac:dyDescent="0.55000000000000004">
      <c r="B41" s="13" t="s">
        <v>165</v>
      </c>
      <c r="D41" s="15" t="s">
        <v>271</v>
      </c>
    </row>
    <row r="42" spans="2:4" s="14" customFormat="1" ht="150" customHeight="1" x14ac:dyDescent="0.55000000000000004">
      <c r="B42" s="13" t="s">
        <v>32</v>
      </c>
      <c r="D42" s="15" t="s">
        <v>272</v>
      </c>
    </row>
    <row r="43" spans="2:4" s="14" customFormat="1" ht="150" customHeight="1" x14ac:dyDescent="0.55000000000000004">
      <c r="B43" s="13" t="s">
        <v>34</v>
      </c>
      <c r="D43" s="15" t="s">
        <v>273</v>
      </c>
    </row>
    <row r="44" spans="2:4" s="14" customFormat="1" ht="150" customHeight="1" x14ac:dyDescent="0.55000000000000004">
      <c r="B44" s="13" t="s">
        <v>166</v>
      </c>
      <c r="D44" s="15" t="s">
        <v>274</v>
      </c>
    </row>
    <row r="45" spans="2:4" s="14" customFormat="1" ht="150" customHeight="1" x14ac:dyDescent="0.55000000000000004">
      <c r="B45" s="13" t="s">
        <v>35</v>
      </c>
      <c r="D45" s="15" t="s">
        <v>275</v>
      </c>
    </row>
    <row r="46" spans="2:4" s="14" customFormat="1" ht="150" customHeight="1" x14ac:dyDescent="0.55000000000000004">
      <c r="B46" s="13" t="s">
        <v>37</v>
      </c>
      <c r="D46" s="15" t="s">
        <v>276</v>
      </c>
    </row>
    <row r="47" spans="2:4" s="14" customFormat="1" ht="150" customHeight="1" x14ac:dyDescent="0.55000000000000004">
      <c r="B47" s="13" t="s">
        <v>167</v>
      </c>
      <c r="D47" s="15" t="s">
        <v>277</v>
      </c>
    </row>
    <row r="48" spans="2:4" s="14" customFormat="1" ht="150" customHeight="1" x14ac:dyDescent="0.55000000000000004">
      <c r="B48" s="13" t="s">
        <v>38</v>
      </c>
      <c r="D48" s="15" t="s">
        <v>278</v>
      </c>
    </row>
    <row r="49" spans="2:4" s="14" customFormat="1" ht="150" customHeight="1" x14ac:dyDescent="0.55000000000000004">
      <c r="B49" s="13" t="s">
        <v>40</v>
      </c>
      <c r="D49" s="15" t="s">
        <v>279</v>
      </c>
    </row>
    <row r="50" spans="2:4" s="14" customFormat="1" ht="150" customHeight="1" x14ac:dyDescent="0.55000000000000004">
      <c r="B50" s="13" t="s">
        <v>41</v>
      </c>
      <c r="D50" s="15" t="s">
        <v>280</v>
      </c>
    </row>
    <row r="51" spans="2:4" s="14" customFormat="1" ht="150" customHeight="1" x14ac:dyDescent="0.55000000000000004">
      <c r="B51" s="13" t="s">
        <v>42</v>
      </c>
      <c r="D51" s="15" t="s">
        <v>281</v>
      </c>
    </row>
    <row r="52" spans="2:4" s="14" customFormat="1" ht="150" customHeight="1" x14ac:dyDescent="0.55000000000000004">
      <c r="B52" s="13" t="s">
        <v>43</v>
      </c>
      <c r="D52" s="15" t="s">
        <v>282</v>
      </c>
    </row>
    <row r="53" spans="2:4" s="14" customFormat="1" ht="150" customHeight="1" x14ac:dyDescent="0.55000000000000004">
      <c r="B53" s="13" t="s">
        <v>168</v>
      </c>
      <c r="D53" s="15" t="s">
        <v>283</v>
      </c>
    </row>
    <row r="54" spans="2:4" s="14" customFormat="1" ht="150" customHeight="1" x14ac:dyDescent="0.55000000000000004">
      <c r="B54" s="13" t="s">
        <v>169</v>
      </c>
      <c r="D54" s="15" t="s">
        <v>284</v>
      </c>
    </row>
    <row r="55" spans="2:4" s="14" customFormat="1" ht="150" customHeight="1" x14ac:dyDescent="0.55000000000000004">
      <c r="B55" s="13" t="s">
        <v>170</v>
      </c>
      <c r="D55" s="15" t="s">
        <v>285</v>
      </c>
    </row>
    <row r="56" spans="2:4" s="14" customFormat="1" ht="150" customHeight="1" x14ac:dyDescent="0.55000000000000004">
      <c r="B56" s="13" t="s">
        <v>171</v>
      </c>
      <c r="D56" s="15" t="s">
        <v>286</v>
      </c>
    </row>
    <row r="57" spans="2:4" s="14" customFormat="1" ht="150" customHeight="1" x14ac:dyDescent="0.55000000000000004">
      <c r="B57" s="13" t="s">
        <v>172</v>
      </c>
      <c r="D57" s="15" t="s">
        <v>287</v>
      </c>
    </row>
    <row r="58" spans="2:4" s="14" customFormat="1" ht="150" customHeight="1" x14ac:dyDescent="0.55000000000000004">
      <c r="B58" s="13" t="s">
        <v>173</v>
      </c>
      <c r="D58" s="15" t="s">
        <v>288</v>
      </c>
    </row>
    <row r="59" spans="2:4" s="14" customFormat="1" ht="150" customHeight="1" x14ac:dyDescent="0.55000000000000004">
      <c r="B59" s="13" t="s">
        <v>174</v>
      </c>
      <c r="D59" s="15" t="s">
        <v>289</v>
      </c>
    </row>
    <row r="60" spans="2:4" s="14" customFormat="1" ht="150" customHeight="1" x14ac:dyDescent="0.55000000000000004">
      <c r="B60" s="13" t="s">
        <v>175</v>
      </c>
      <c r="D60" s="15" t="s">
        <v>290</v>
      </c>
    </row>
    <row r="61" spans="2:4" s="14" customFormat="1" ht="150" customHeight="1" x14ac:dyDescent="0.55000000000000004">
      <c r="B61" s="13" t="s">
        <v>176</v>
      </c>
      <c r="D61" s="15" t="s">
        <v>291</v>
      </c>
    </row>
    <row r="62" spans="2:4" s="14" customFormat="1" ht="150" customHeight="1" x14ac:dyDescent="0.55000000000000004">
      <c r="B62" s="13" t="s">
        <v>177</v>
      </c>
      <c r="D62" s="15" t="s">
        <v>292</v>
      </c>
    </row>
    <row r="63" spans="2:4" s="14" customFormat="1" ht="150" customHeight="1" x14ac:dyDescent="0.55000000000000004">
      <c r="B63" s="13" t="s">
        <v>178</v>
      </c>
      <c r="D63" s="15" t="s">
        <v>293</v>
      </c>
    </row>
    <row r="64" spans="2:4" s="14" customFormat="1" ht="150" customHeight="1" x14ac:dyDescent="0.55000000000000004">
      <c r="B64" s="13" t="s">
        <v>179</v>
      </c>
      <c r="D64" s="15" t="s">
        <v>294</v>
      </c>
    </row>
    <row r="65" spans="2:4" s="14" customFormat="1" ht="150" customHeight="1" x14ac:dyDescent="0.55000000000000004">
      <c r="B65" s="13" t="s">
        <v>180</v>
      </c>
      <c r="D65" s="15" t="s">
        <v>295</v>
      </c>
    </row>
    <row r="66" spans="2:4" s="14" customFormat="1" ht="150" customHeight="1" x14ac:dyDescent="0.55000000000000004">
      <c r="B66" s="13" t="s">
        <v>181</v>
      </c>
      <c r="D66" s="15" t="s">
        <v>296</v>
      </c>
    </row>
    <row r="67" spans="2:4" s="14" customFormat="1" ht="150" customHeight="1" x14ac:dyDescent="0.55000000000000004">
      <c r="B67" s="13" t="s">
        <v>182</v>
      </c>
      <c r="D67" s="15" t="s">
        <v>297</v>
      </c>
    </row>
    <row r="68" spans="2:4" s="14" customFormat="1" ht="150" customHeight="1" x14ac:dyDescent="0.55000000000000004">
      <c r="B68" s="13" t="s">
        <v>183</v>
      </c>
      <c r="D68" s="15" t="s">
        <v>298</v>
      </c>
    </row>
    <row r="69" spans="2:4" s="14" customFormat="1" ht="150" customHeight="1" x14ac:dyDescent="0.55000000000000004">
      <c r="B69" s="13" t="s">
        <v>184</v>
      </c>
      <c r="D69" s="15" t="s">
        <v>299</v>
      </c>
    </row>
    <row r="70" spans="2:4" s="14" customFormat="1" ht="150" customHeight="1" x14ac:dyDescent="0.55000000000000004">
      <c r="B70" s="13" t="s">
        <v>185</v>
      </c>
      <c r="D70" s="15" t="s">
        <v>300</v>
      </c>
    </row>
    <row r="71" spans="2:4" s="14" customFormat="1" ht="150" customHeight="1" x14ac:dyDescent="0.55000000000000004">
      <c r="B71" s="13" t="s">
        <v>186</v>
      </c>
      <c r="D71" s="15" t="s">
        <v>301</v>
      </c>
    </row>
    <row r="72" spans="2:4" s="14" customFormat="1" ht="150" customHeight="1" x14ac:dyDescent="0.55000000000000004">
      <c r="B72" s="13" t="s">
        <v>187</v>
      </c>
      <c r="D72" s="15" t="s">
        <v>302</v>
      </c>
    </row>
    <row r="73" spans="2:4" s="14" customFormat="1" ht="150" customHeight="1" x14ac:dyDescent="0.55000000000000004">
      <c r="B73" s="13" t="s">
        <v>188</v>
      </c>
      <c r="D73" s="15" t="s">
        <v>303</v>
      </c>
    </row>
    <row r="74" spans="2:4" s="14" customFormat="1" ht="150" customHeight="1" x14ac:dyDescent="0.55000000000000004">
      <c r="B74" s="13" t="s">
        <v>189</v>
      </c>
      <c r="D74" s="15" t="s">
        <v>304</v>
      </c>
    </row>
    <row r="75" spans="2:4" s="14" customFormat="1" ht="150" customHeight="1" x14ac:dyDescent="0.55000000000000004">
      <c r="B75" s="13" t="s">
        <v>190</v>
      </c>
      <c r="D75" s="15" t="s">
        <v>305</v>
      </c>
    </row>
    <row r="76" spans="2:4" s="14" customFormat="1" ht="150" customHeight="1" x14ac:dyDescent="0.55000000000000004">
      <c r="B76" s="13" t="s">
        <v>191</v>
      </c>
      <c r="D76" s="15" t="s">
        <v>306</v>
      </c>
    </row>
    <row r="77" spans="2:4" s="14" customFormat="1" ht="150" customHeight="1" x14ac:dyDescent="0.55000000000000004">
      <c r="B77" s="13" t="s">
        <v>192</v>
      </c>
      <c r="D77" s="15" t="s">
        <v>307</v>
      </c>
    </row>
    <row r="78" spans="2:4" s="14" customFormat="1" ht="150" customHeight="1" x14ac:dyDescent="0.55000000000000004">
      <c r="B78" s="13" t="s">
        <v>193</v>
      </c>
      <c r="D78" s="15" t="s">
        <v>308</v>
      </c>
    </row>
    <row r="79" spans="2:4" s="14" customFormat="1" ht="150" customHeight="1" x14ac:dyDescent="0.55000000000000004">
      <c r="B79" s="13" t="s">
        <v>194</v>
      </c>
      <c r="D79" s="15" t="s">
        <v>309</v>
      </c>
    </row>
    <row r="80" spans="2:4" s="14" customFormat="1" ht="150" customHeight="1" x14ac:dyDescent="0.55000000000000004">
      <c r="B80" s="13" t="s">
        <v>195</v>
      </c>
      <c r="D80" s="15" t="s">
        <v>310</v>
      </c>
    </row>
    <row r="81" spans="2:4" s="14" customFormat="1" ht="150" customHeight="1" x14ac:dyDescent="0.55000000000000004">
      <c r="B81" s="13" t="s">
        <v>196</v>
      </c>
      <c r="D81" s="15" t="s">
        <v>311</v>
      </c>
    </row>
    <row r="82" spans="2:4" s="14" customFormat="1" ht="150" customHeight="1" x14ac:dyDescent="0.55000000000000004">
      <c r="B82" s="13" t="s">
        <v>197</v>
      </c>
      <c r="D82" s="15" t="s">
        <v>312</v>
      </c>
    </row>
    <row r="83" spans="2:4" s="14" customFormat="1" ht="150" customHeight="1" x14ac:dyDescent="0.55000000000000004">
      <c r="B83" s="13" t="s">
        <v>198</v>
      </c>
      <c r="D83" s="15" t="s">
        <v>313</v>
      </c>
    </row>
    <row r="84" spans="2:4" s="14" customFormat="1" ht="150" customHeight="1" x14ac:dyDescent="0.55000000000000004">
      <c r="B84" s="13" t="s">
        <v>199</v>
      </c>
      <c r="D84" s="15" t="s">
        <v>314</v>
      </c>
    </row>
    <row r="85" spans="2:4" s="14" customFormat="1" ht="150" customHeight="1" x14ac:dyDescent="0.55000000000000004">
      <c r="B85" s="13" t="s">
        <v>44</v>
      </c>
      <c r="D85" s="15" t="s">
        <v>315</v>
      </c>
    </row>
    <row r="86" spans="2:4" s="14" customFormat="1" ht="150" customHeight="1" x14ac:dyDescent="0.55000000000000004">
      <c r="B86" s="13" t="s">
        <v>45</v>
      </c>
      <c r="D86" s="15" t="s">
        <v>316</v>
      </c>
    </row>
    <row r="87" spans="2:4" s="14" customFormat="1" ht="150" customHeight="1" x14ac:dyDescent="0.55000000000000004">
      <c r="B87" s="13" t="s">
        <v>46</v>
      </c>
      <c r="D87" s="15" t="s">
        <v>317</v>
      </c>
    </row>
    <row r="88" spans="2:4" s="14" customFormat="1" ht="150" customHeight="1" x14ac:dyDescent="0.55000000000000004">
      <c r="B88" s="13" t="s">
        <v>47</v>
      </c>
      <c r="D88" s="15" t="s">
        <v>318</v>
      </c>
    </row>
    <row r="89" spans="2:4" s="14" customFormat="1" ht="150" customHeight="1" x14ac:dyDescent="0.55000000000000004">
      <c r="B89" s="13" t="s">
        <v>200</v>
      </c>
      <c r="D89" s="15" t="s">
        <v>319</v>
      </c>
    </row>
    <row r="90" spans="2:4" s="14" customFormat="1" ht="150" customHeight="1" x14ac:dyDescent="0.55000000000000004">
      <c r="B90" s="13" t="s">
        <v>201</v>
      </c>
      <c r="D90" s="15" t="s">
        <v>320</v>
      </c>
    </row>
    <row r="91" spans="2:4" s="14" customFormat="1" ht="150" customHeight="1" x14ac:dyDescent="0.55000000000000004">
      <c r="B91" s="13" t="s">
        <v>202</v>
      </c>
      <c r="D91" s="15" t="s">
        <v>321</v>
      </c>
    </row>
    <row r="92" spans="2:4" s="14" customFormat="1" ht="150" customHeight="1" x14ac:dyDescent="0.55000000000000004">
      <c r="B92" s="13" t="s">
        <v>203</v>
      </c>
      <c r="D92" s="15" t="s">
        <v>322</v>
      </c>
    </row>
    <row r="93" spans="2:4" s="14" customFormat="1" ht="150" customHeight="1" x14ac:dyDescent="0.55000000000000004">
      <c r="B93" s="13" t="s">
        <v>204</v>
      </c>
      <c r="D93" s="15" t="s">
        <v>323</v>
      </c>
    </row>
    <row r="94" spans="2:4" s="14" customFormat="1" ht="150" customHeight="1" x14ac:dyDescent="0.55000000000000004">
      <c r="B94" s="13" t="s">
        <v>205</v>
      </c>
      <c r="D94" s="15" t="s">
        <v>324</v>
      </c>
    </row>
    <row r="95" spans="2:4" s="14" customFormat="1" ht="150" customHeight="1" x14ac:dyDescent="0.55000000000000004">
      <c r="B95" s="13" t="s">
        <v>206</v>
      </c>
      <c r="D95" s="15" t="s">
        <v>325</v>
      </c>
    </row>
    <row r="96" spans="2:4" s="14" customFormat="1" ht="150" customHeight="1" x14ac:dyDescent="0.55000000000000004">
      <c r="B96" s="13" t="s">
        <v>207</v>
      </c>
      <c r="D96" s="15" t="s">
        <v>326</v>
      </c>
    </row>
    <row r="97" spans="2:4" s="14" customFormat="1" ht="150" customHeight="1" x14ac:dyDescent="0.55000000000000004">
      <c r="B97" s="13" t="s">
        <v>208</v>
      </c>
      <c r="D97" s="15" t="s">
        <v>327</v>
      </c>
    </row>
    <row r="98" spans="2:4" s="14" customFormat="1" ht="150" customHeight="1" x14ac:dyDescent="0.55000000000000004">
      <c r="B98" s="13" t="s">
        <v>209</v>
      </c>
      <c r="D98" s="15" t="s">
        <v>328</v>
      </c>
    </row>
    <row r="99" spans="2:4" s="14" customFormat="1" ht="150" customHeight="1" x14ac:dyDescent="0.55000000000000004">
      <c r="B99" s="13" t="s">
        <v>210</v>
      </c>
      <c r="D99" s="15" t="s">
        <v>329</v>
      </c>
    </row>
    <row r="100" spans="2:4" s="14" customFormat="1" ht="150" customHeight="1" x14ac:dyDescent="0.55000000000000004">
      <c r="B100" s="13" t="s">
        <v>211</v>
      </c>
      <c r="D100" s="15" t="s">
        <v>330</v>
      </c>
    </row>
    <row r="101" spans="2:4" s="14" customFormat="1" ht="150" customHeight="1" x14ac:dyDescent="0.55000000000000004">
      <c r="B101" s="13" t="s">
        <v>212</v>
      </c>
      <c r="D101" s="15" t="s">
        <v>331</v>
      </c>
    </row>
    <row r="102" spans="2:4" s="14" customFormat="1" ht="150" customHeight="1" x14ac:dyDescent="0.55000000000000004">
      <c r="B102" s="13" t="s">
        <v>213</v>
      </c>
      <c r="D102" s="15" t="s">
        <v>332</v>
      </c>
    </row>
    <row r="103" spans="2:4" s="14" customFormat="1" ht="150" customHeight="1" x14ac:dyDescent="0.55000000000000004">
      <c r="B103" s="13" t="s">
        <v>214</v>
      </c>
      <c r="D103" s="15" t="s">
        <v>333</v>
      </c>
    </row>
    <row r="104" spans="2:4" s="14" customFormat="1" ht="150" customHeight="1" x14ac:dyDescent="0.55000000000000004">
      <c r="B104" s="13" t="s">
        <v>215</v>
      </c>
      <c r="D104" s="15" t="s">
        <v>334</v>
      </c>
    </row>
    <row r="105" spans="2:4" s="14" customFormat="1" ht="150" customHeight="1" x14ac:dyDescent="0.55000000000000004">
      <c r="B105" s="13" t="s">
        <v>216</v>
      </c>
      <c r="D105" s="15" t="s">
        <v>335</v>
      </c>
    </row>
    <row r="106" spans="2:4" s="14" customFormat="1" ht="150" customHeight="1" x14ac:dyDescent="0.55000000000000004">
      <c r="B106" s="13" t="s">
        <v>217</v>
      </c>
      <c r="D106" s="15" t="s">
        <v>336</v>
      </c>
    </row>
    <row r="107" spans="2:4" s="14" customFormat="1" ht="150" customHeight="1" x14ac:dyDescent="0.55000000000000004">
      <c r="B107" s="13" t="s">
        <v>218</v>
      </c>
      <c r="D107" s="15" t="s">
        <v>337</v>
      </c>
    </row>
    <row r="108" spans="2:4" s="14" customFormat="1" ht="150" customHeight="1" x14ac:dyDescent="0.55000000000000004">
      <c r="B108" s="13" t="s">
        <v>219</v>
      </c>
      <c r="D108" s="15" t="s">
        <v>338</v>
      </c>
    </row>
    <row r="109" spans="2:4" s="14" customFormat="1" ht="150" customHeight="1" x14ac:dyDescent="0.55000000000000004">
      <c r="B109" s="13" t="s">
        <v>220</v>
      </c>
      <c r="D109" s="15" t="s">
        <v>339</v>
      </c>
    </row>
    <row r="110" spans="2:4" s="14" customFormat="1" ht="150" customHeight="1" x14ac:dyDescent="0.55000000000000004">
      <c r="B110" s="13" t="s">
        <v>221</v>
      </c>
      <c r="D110" s="15" t="s">
        <v>340</v>
      </c>
    </row>
    <row r="111" spans="2:4" s="14" customFormat="1" ht="150" customHeight="1" x14ac:dyDescent="0.55000000000000004">
      <c r="B111" s="13" t="s">
        <v>222</v>
      </c>
      <c r="D111" s="15" t="s">
        <v>341</v>
      </c>
    </row>
    <row r="112" spans="2:4" s="14" customFormat="1" ht="150" customHeight="1" x14ac:dyDescent="0.55000000000000004">
      <c r="B112" s="13" t="s">
        <v>223</v>
      </c>
      <c r="D112" s="15" t="s">
        <v>342</v>
      </c>
    </row>
    <row r="113" spans="2:4" s="14" customFormat="1" ht="150" customHeight="1" x14ac:dyDescent="0.55000000000000004">
      <c r="B113" s="13" t="s">
        <v>224</v>
      </c>
      <c r="D113" s="15" t="s">
        <v>343</v>
      </c>
    </row>
    <row r="114" spans="2:4" s="14" customFormat="1" ht="150" customHeight="1" x14ac:dyDescent="0.55000000000000004">
      <c r="B114" s="13" t="s">
        <v>225</v>
      </c>
      <c r="D114" s="15" t="s">
        <v>344</v>
      </c>
    </row>
    <row r="115" spans="2:4" s="14" customFormat="1" ht="150" customHeight="1" x14ac:dyDescent="0.55000000000000004">
      <c r="B115" s="13" t="s">
        <v>226</v>
      </c>
      <c r="D115" s="15" t="s">
        <v>345</v>
      </c>
    </row>
    <row r="116" spans="2:4" s="14" customFormat="1" ht="150" customHeight="1" x14ac:dyDescent="0.55000000000000004">
      <c r="B116" s="13" t="s">
        <v>227</v>
      </c>
      <c r="D116" s="15" t="s">
        <v>346</v>
      </c>
    </row>
    <row r="117" spans="2:4" s="14" customFormat="1" ht="150" customHeight="1" x14ac:dyDescent="0.55000000000000004">
      <c r="B117" s="13" t="s">
        <v>228</v>
      </c>
      <c r="D117" s="15" t="s">
        <v>347</v>
      </c>
    </row>
    <row r="118" spans="2:4" s="14" customFormat="1" ht="150" customHeight="1" x14ac:dyDescent="0.55000000000000004">
      <c r="B118" s="13" t="s">
        <v>229</v>
      </c>
      <c r="D118" s="15" t="s">
        <v>348</v>
      </c>
    </row>
    <row r="119" spans="2:4" s="14" customFormat="1" ht="150" customHeight="1" x14ac:dyDescent="0.55000000000000004">
      <c r="B119" s="13" t="s">
        <v>230</v>
      </c>
      <c r="D119" s="15" t="s">
        <v>349</v>
      </c>
    </row>
    <row r="120" spans="2:4" s="14" customFormat="1" ht="150" customHeight="1" x14ac:dyDescent="0.55000000000000004">
      <c r="B120" s="13" t="s">
        <v>231</v>
      </c>
      <c r="D120" s="15" t="s">
        <v>350</v>
      </c>
    </row>
    <row r="121" spans="2:4" s="14" customFormat="1" ht="150" customHeight="1" x14ac:dyDescent="0.55000000000000004">
      <c r="B121" s="13" t="s">
        <v>48</v>
      </c>
      <c r="D121" s="15" t="s">
        <v>351</v>
      </c>
    </row>
    <row r="122" spans="2:4" s="14" customFormat="1" ht="150" customHeight="1" x14ac:dyDescent="0.55000000000000004">
      <c r="B122" s="13" t="s">
        <v>49</v>
      </c>
      <c r="D122" s="15" t="s">
        <v>352</v>
      </c>
    </row>
    <row r="123" spans="2:4" s="14" customFormat="1" ht="150" customHeight="1" x14ac:dyDescent="0.55000000000000004">
      <c r="B123" s="13" t="s">
        <v>50</v>
      </c>
      <c r="D123" s="15" t="s">
        <v>353</v>
      </c>
    </row>
    <row r="124" spans="2:4" s="14" customFormat="1" ht="150" customHeight="1" x14ac:dyDescent="0.55000000000000004">
      <c r="B124" s="13" t="s">
        <v>51</v>
      </c>
      <c r="D124" s="15" t="s">
        <v>354</v>
      </c>
    </row>
    <row r="125" spans="2:4" s="14" customFormat="1" ht="150" customHeight="1" x14ac:dyDescent="0.55000000000000004">
      <c r="B125" s="13" t="s">
        <v>20</v>
      </c>
      <c r="D125" s="15" t="s">
        <v>355</v>
      </c>
    </row>
    <row r="126" spans="2:4" s="14" customFormat="1" ht="150" customHeight="1" x14ac:dyDescent="0.55000000000000004">
      <c r="B126" s="13" t="s">
        <v>21</v>
      </c>
      <c r="D126" s="15" t="s">
        <v>356</v>
      </c>
    </row>
    <row r="127" spans="2:4" s="14" customFormat="1" ht="150" customHeight="1" x14ac:dyDescent="0.55000000000000004">
      <c r="B127" s="13" t="s">
        <v>22</v>
      </c>
      <c r="D127" s="15" t="s">
        <v>357</v>
      </c>
    </row>
    <row r="128" spans="2:4" s="14" customFormat="1" ht="150" customHeight="1" x14ac:dyDescent="0.55000000000000004">
      <c r="B128" s="13" t="s">
        <v>23</v>
      </c>
      <c r="D128" s="15" t="s">
        <v>358</v>
      </c>
    </row>
    <row r="129" spans="2:4" s="14" customFormat="1" ht="150" customHeight="1" x14ac:dyDescent="0.55000000000000004">
      <c r="B129" s="13" t="s">
        <v>24</v>
      </c>
      <c r="D129" s="15" t="s">
        <v>359</v>
      </c>
    </row>
    <row r="130" spans="2:4" s="14" customFormat="1" ht="150" customHeight="1" x14ac:dyDescent="0.55000000000000004">
      <c r="B130" s="13" t="s">
        <v>25</v>
      </c>
      <c r="D130" s="15" t="s">
        <v>360</v>
      </c>
    </row>
    <row r="131" spans="2:4" s="14" customFormat="1" ht="150" customHeight="1" x14ac:dyDescent="0.55000000000000004">
      <c r="B131" s="13" t="s">
        <v>26</v>
      </c>
      <c r="D131" s="15" t="s">
        <v>361</v>
      </c>
    </row>
    <row r="132" spans="2:4" s="14" customFormat="1" ht="150" customHeight="1" x14ac:dyDescent="0.55000000000000004">
      <c r="B132" s="13" t="s">
        <v>27</v>
      </c>
      <c r="D132" s="15" t="s">
        <v>362</v>
      </c>
    </row>
    <row r="133" spans="2:4" s="14" customFormat="1" ht="150" customHeight="1" x14ac:dyDescent="0.55000000000000004">
      <c r="B133" s="13" t="s">
        <v>28</v>
      </c>
      <c r="D133" s="15" t="s">
        <v>363</v>
      </c>
    </row>
    <row r="134" spans="2:4" s="14" customFormat="1" ht="150" customHeight="1" x14ac:dyDescent="0.55000000000000004">
      <c r="B134" s="13" t="s">
        <v>29</v>
      </c>
      <c r="D134" s="15" t="s">
        <v>364</v>
      </c>
    </row>
    <row r="135" spans="2:4" s="14" customFormat="1" ht="150" customHeight="1" x14ac:dyDescent="0.55000000000000004">
      <c r="B135" s="13">
        <v>6506</v>
      </c>
      <c r="D135" s="15" t="s">
        <v>365</v>
      </c>
    </row>
    <row r="136" spans="2:4" s="14" customFormat="1" ht="150" customHeight="1" x14ac:dyDescent="0.55000000000000004">
      <c r="B136" s="13">
        <v>6507</v>
      </c>
      <c r="D136" s="15" t="s">
        <v>366</v>
      </c>
    </row>
    <row r="137" spans="2:4" s="14" customFormat="1" ht="150" customHeight="1" x14ac:dyDescent="0.55000000000000004">
      <c r="B137" s="13" t="s">
        <v>8</v>
      </c>
      <c r="D137" s="15" t="s">
        <v>367</v>
      </c>
    </row>
    <row r="138" spans="2:4" s="14" customFormat="1" ht="150" customHeight="1" x14ac:dyDescent="0.55000000000000004">
      <c r="B138" s="13">
        <v>6508</v>
      </c>
      <c r="D138" s="15" t="s">
        <v>368</v>
      </c>
    </row>
    <row r="139" spans="2:4" s="14" customFormat="1" ht="150" customHeight="1" x14ac:dyDescent="0.55000000000000004">
      <c r="B139" s="13">
        <v>6509</v>
      </c>
      <c r="D139" s="15" t="s">
        <v>369</v>
      </c>
    </row>
    <row r="140" spans="2:4" s="14" customFormat="1" ht="150" customHeight="1" x14ac:dyDescent="0.55000000000000004">
      <c r="B140" s="13" t="s">
        <v>9</v>
      </c>
      <c r="D140" s="15" t="s">
        <v>370</v>
      </c>
    </row>
    <row r="141" spans="2:4" s="14" customFormat="1" ht="150" customHeight="1" x14ac:dyDescent="0.55000000000000004">
      <c r="B141" s="13">
        <v>6566</v>
      </c>
      <c r="D141" s="15" t="s">
        <v>371</v>
      </c>
    </row>
    <row r="142" spans="2:4" s="14" customFormat="1" ht="150" customHeight="1" x14ac:dyDescent="0.55000000000000004">
      <c r="B142" s="13">
        <v>6567</v>
      </c>
      <c r="D142" s="15" t="s">
        <v>372</v>
      </c>
    </row>
    <row r="143" spans="2:4" s="14" customFormat="1" ht="150" customHeight="1" x14ac:dyDescent="0.55000000000000004">
      <c r="B143" s="13" t="s">
        <v>52</v>
      </c>
      <c r="D143" s="15" t="s">
        <v>373</v>
      </c>
    </row>
    <row r="144" spans="2:4" s="14" customFormat="1" ht="150" customHeight="1" x14ac:dyDescent="0.55000000000000004">
      <c r="B144" s="13">
        <v>6568</v>
      </c>
      <c r="D144" s="15" t="s">
        <v>374</v>
      </c>
    </row>
    <row r="145" spans="2:4" s="14" customFormat="1" ht="150" customHeight="1" x14ac:dyDescent="0.55000000000000004">
      <c r="B145" s="13">
        <v>6569</v>
      </c>
      <c r="D145" s="15" t="s">
        <v>375</v>
      </c>
    </row>
    <row r="146" spans="2:4" s="14" customFormat="1" ht="150" customHeight="1" x14ac:dyDescent="0.55000000000000004">
      <c r="B146" s="13" t="s">
        <v>53</v>
      </c>
      <c r="D146" s="15" t="s">
        <v>376</v>
      </c>
    </row>
    <row r="147" spans="2:4" s="14" customFormat="1" ht="150" customHeight="1" x14ac:dyDescent="0.55000000000000004">
      <c r="B147" s="13"/>
      <c r="D147" s="15"/>
    </row>
    <row r="148" spans="2:4" s="14" customFormat="1" ht="150" customHeight="1" x14ac:dyDescent="0.55000000000000004">
      <c r="B148" s="13"/>
      <c r="D148" s="15"/>
    </row>
    <row r="149" spans="2:4" s="14" customFormat="1" ht="150" customHeight="1" x14ac:dyDescent="0.55000000000000004">
      <c r="B149" s="13"/>
      <c r="D149" s="15"/>
    </row>
    <row r="150" spans="2:4" s="14" customFormat="1" ht="150" customHeight="1" x14ac:dyDescent="0.55000000000000004">
      <c r="B150" s="13"/>
      <c r="D150" s="15"/>
    </row>
    <row r="151" spans="2:4" s="14" customFormat="1" ht="150" customHeight="1" x14ac:dyDescent="0.55000000000000004">
      <c r="B151" s="13"/>
      <c r="D151" s="15"/>
    </row>
    <row r="152" spans="2:4" s="14" customFormat="1" ht="150" customHeight="1" x14ac:dyDescent="0.55000000000000004">
      <c r="B152" s="13"/>
      <c r="D152" s="15"/>
    </row>
    <row r="153" spans="2:4" s="14" customFormat="1" ht="150" customHeight="1" x14ac:dyDescent="0.55000000000000004">
      <c r="B153" s="13"/>
      <c r="D153" s="15"/>
    </row>
    <row r="154" spans="2:4" s="14" customFormat="1" ht="150" customHeight="1" x14ac:dyDescent="0.55000000000000004">
      <c r="B154" s="13"/>
      <c r="D154" s="15"/>
    </row>
    <row r="155" spans="2:4" s="14" customFormat="1" ht="150" customHeight="1" x14ac:dyDescent="0.55000000000000004">
      <c r="B155" s="13"/>
      <c r="D155" s="15"/>
    </row>
    <row r="156" spans="2:4" s="14" customFormat="1" ht="150" customHeight="1" x14ac:dyDescent="0.55000000000000004">
      <c r="B156" s="13"/>
      <c r="D156" s="15"/>
    </row>
    <row r="157" spans="2:4" s="14" customFormat="1" ht="150" customHeight="1" x14ac:dyDescent="0.55000000000000004">
      <c r="B157" s="13"/>
      <c r="D157" s="15"/>
    </row>
    <row r="158" spans="2:4" s="14" customFormat="1" ht="150" customHeight="1" x14ac:dyDescent="0.55000000000000004">
      <c r="B158" s="13"/>
      <c r="D158" s="15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146</vt:i4>
      </vt:variant>
    </vt:vector>
  </HeadingPairs>
  <TitlesOfParts>
    <vt:vector size="151" baseType="lpstr">
      <vt:lpstr>Revision Log</vt:lpstr>
      <vt:lpstr>Calculator</vt:lpstr>
      <vt:lpstr>Calculator Info</vt:lpstr>
      <vt:lpstr>Co-Op Info</vt:lpstr>
      <vt:lpstr>Fabric Upcharge</vt:lpstr>
      <vt:lpstr>PICTURE1</vt:lpstr>
      <vt:lpstr>PICTURE10</vt:lpstr>
      <vt:lpstr>PICTURE100</vt:lpstr>
      <vt:lpstr>PICTURE101</vt:lpstr>
      <vt:lpstr>PICTURE102</vt:lpstr>
      <vt:lpstr>PICTURE103</vt:lpstr>
      <vt:lpstr>PICTURE104</vt:lpstr>
      <vt:lpstr>PICTURE105</vt:lpstr>
      <vt:lpstr>PICTURE106</vt:lpstr>
      <vt:lpstr>PICTURE107</vt:lpstr>
      <vt:lpstr>PICTURE108</vt:lpstr>
      <vt:lpstr>PICTURE109</vt:lpstr>
      <vt:lpstr>PICTURE11</vt:lpstr>
      <vt:lpstr>PICTURE110</vt:lpstr>
      <vt:lpstr>PICTURE111</vt:lpstr>
      <vt:lpstr>PICTURE112</vt:lpstr>
      <vt:lpstr>PICTURE113</vt:lpstr>
      <vt:lpstr>PICTURE114</vt:lpstr>
      <vt:lpstr>PICTURE115</vt:lpstr>
      <vt:lpstr>PICTURE116</vt:lpstr>
      <vt:lpstr>PICTURE117</vt:lpstr>
      <vt:lpstr>PICTURE118</vt:lpstr>
      <vt:lpstr>PICTURE119</vt:lpstr>
      <vt:lpstr>PICTURE12</vt:lpstr>
      <vt:lpstr>PICTURE120</vt:lpstr>
      <vt:lpstr>PICTURE121</vt:lpstr>
      <vt:lpstr>PICTURE122</vt:lpstr>
      <vt:lpstr>PICTURE123</vt:lpstr>
      <vt:lpstr>PICTURE124</vt:lpstr>
      <vt:lpstr>PICTURE125</vt:lpstr>
      <vt:lpstr>PICTURE126</vt:lpstr>
      <vt:lpstr>PICTURE127</vt:lpstr>
      <vt:lpstr>PICTURE128</vt:lpstr>
      <vt:lpstr>PICTURE129</vt:lpstr>
      <vt:lpstr>PICTURE13</vt:lpstr>
      <vt:lpstr>PICTURE130</vt:lpstr>
      <vt:lpstr>PICTURE131</vt:lpstr>
      <vt:lpstr>PICTURE132</vt:lpstr>
      <vt:lpstr>PICTURE133</vt:lpstr>
      <vt:lpstr>PICTURE134</vt:lpstr>
      <vt:lpstr>PICTURE135</vt:lpstr>
      <vt:lpstr>PICTURE136</vt:lpstr>
      <vt:lpstr>PICTURE137</vt:lpstr>
      <vt:lpstr>PICTURE138</vt:lpstr>
      <vt:lpstr>PICTURE139</vt:lpstr>
      <vt:lpstr>PICTURE14</vt:lpstr>
      <vt:lpstr>PICTURE140</vt:lpstr>
      <vt:lpstr>PICTURE141</vt:lpstr>
      <vt:lpstr>PICTURE142</vt:lpstr>
      <vt:lpstr>PICTURE143</vt:lpstr>
      <vt:lpstr>PICTURE144</vt:lpstr>
      <vt:lpstr>PICTURE145</vt:lpstr>
      <vt:lpstr>PICTURE15</vt:lpstr>
      <vt:lpstr>PICTURE16</vt:lpstr>
      <vt:lpstr>PICTURE17</vt:lpstr>
      <vt:lpstr>PICTURE18</vt:lpstr>
      <vt:lpstr>PICTURE19</vt:lpstr>
      <vt:lpstr>PICTURE2</vt:lpstr>
      <vt:lpstr>PICTURE20</vt:lpstr>
      <vt:lpstr>PICTURE21</vt:lpstr>
      <vt:lpstr>PICTURE22</vt:lpstr>
      <vt:lpstr>PICTURE23</vt:lpstr>
      <vt:lpstr>PICTURE24</vt:lpstr>
      <vt:lpstr>PICTURE25</vt:lpstr>
      <vt:lpstr>PICTURE26</vt:lpstr>
      <vt:lpstr>PICTURE27</vt:lpstr>
      <vt:lpstr>PICTURE28</vt:lpstr>
      <vt:lpstr>PICTURE29</vt:lpstr>
      <vt:lpstr>PICTURE3</vt:lpstr>
      <vt:lpstr>PICTURE30</vt:lpstr>
      <vt:lpstr>PICTURE31</vt:lpstr>
      <vt:lpstr>PICTURE32</vt:lpstr>
      <vt:lpstr>PICTURE33</vt:lpstr>
      <vt:lpstr>PICTURE34</vt:lpstr>
      <vt:lpstr>PICTURE35</vt:lpstr>
      <vt:lpstr>PICTURE36</vt:lpstr>
      <vt:lpstr>PICTURE37</vt:lpstr>
      <vt:lpstr>PICTURE38</vt:lpstr>
      <vt:lpstr>PICTURE39</vt:lpstr>
      <vt:lpstr>PICTURE4</vt:lpstr>
      <vt:lpstr>PICTURE40</vt:lpstr>
      <vt:lpstr>PICTURE41</vt:lpstr>
      <vt:lpstr>PICTURE42</vt:lpstr>
      <vt:lpstr>PICTURE43</vt:lpstr>
      <vt:lpstr>PICTURE44</vt:lpstr>
      <vt:lpstr>PICTURE45</vt:lpstr>
      <vt:lpstr>PICTURE46</vt:lpstr>
      <vt:lpstr>PICTURE47</vt:lpstr>
      <vt:lpstr>PICTURE48</vt:lpstr>
      <vt:lpstr>PICTURE49</vt:lpstr>
      <vt:lpstr>PICTURE5</vt:lpstr>
      <vt:lpstr>PICTURE50</vt:lpstr>
      <vt:lpstr>PICTURE51</vt:lpstr>
      <vt:lpstr>PICTURE52</vt:lpstr>
      <vt:lpstr>PICTURE53</vt:lpstr>
      <vt:lpstr>PICTURE54</vt:lpstr>
      <vt:lpstr>PICTURE55</vt:lpstr>
      <vt:lpstr>PICTURE56</vt:lpstr>
      <vt:lpstr>PICTURE57</vt:lpstr>
      <vt:lpstr>PICTURE58</vt:lpstr>
      <vt:lpstr>PICTURE59</vt:lpstr>
      <vt:lpstr>PICTURE6</vt:lpstr>
      <vt:lpstr>PICTURE60</vt:lpstr>
      <vt:lpstr>PICTURE61</vt:lpstr>
      <vt:lpstr>PICTURE62</vt:lpstr>
      <vt:lpstr>PICTURE63</vt:lpstr>
      <vt:lpstr>PICTURE64</vt:lpstr>
      <vt:lpstr>PICTURE65</vt:lpstr>
      <vt:lpstr>PICTURE66</vt:lpstr>
      <vt:lpstr>PICTURE67</vt:lpstr>
      <vt:lpstr>PICTURE68</vt:lpstr>
      <vt:lpstr>PICTURE69</vt:lpstr>
      <vt:lpstr>PICTURE7</vt:lpstr>
      <vt:lpstr>PICTURE70</vt:lpstr>
      <vt:lpstr>PICTURE71</vt:lpstr>
      <vt:lpstr>PICTURE72</vt:lpstr>
      <vt:lpstr>PICTURE73</vt:lpstr>
      <vt:lpstr>PICTURE74</vt:lpstr>
      <vt:lpstr>PICTURE75</vt:lpstr>
      <vt:lpstr>PICTURE76</vt:lpstr>
      <vt:lpstr>PICTURE77</vt:lpstr>
      <vt:lpstr>PICTURE78</vt:lpstr>
      <vt:lpstr>PICTURE79</vt:lpstr>
      <vt:lpstr>PICTURE8</vt:lpstr>
      <vt:lpstr>PICTURE80</vt:lpstr>
      <vt:lpstr>PICTURE81</vt:lpstr>
      <vt:lpstr>PICTURE82</vt:lpstr>
      <vt:lpstr>PICTURE83</vt:lpstr>
      <vt:lpstr>PICTURE84</vt:lpstr>
      <vt:lpstr>PICTURE85</vt:lpstr>
      <vt:lpstr>PICTURE86</vt:lpstr>
      <vt:lpstr>PICTURE87</vt:lpstr>
      <vt:lpstr>PICTURE88</vt:lpstr>
      <vt:lpstr>PICTURE89</vt:lpstr>
      <vt:lpstr>PICTURE9</vt:lpstr>
      <vt:lpstr>PICTURE90</vt:lpstr>
      <vt:lpstr>PICTURE91</vt:lpstr>
      <vt:lpstr>PICTURE92</vt:lpstr>
      <vt:lpstr>PICTURE93</vt:lpstr>
      <vt:lpstr>PICTURE94</vt:lpstr>
      <vt:lpstr>PICTURE95</vt:lpstr>
      <vt:lpstr>PICTURE96</vt:lpstr>
      <vt:lpstr>PICTURE97</vt:lpstr>
      <vt:lpstr>PICTURE98</vt:lpstr>
      <vt:lpstr>PICTURE99</vt:lpstr>
      <vt:lpstr>Calculator!Print_Area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Nathaniel Tomokiyo</dc:creator>
  <cp:lastModifiedBy>Kasey Esqueda</cp:lastModifiedBy>
  <cp:lastPrinted>2024-07-10T14:20:32Z</cp:lastPrinted>
  <dcterms:created xsi:type="dcterms:W3CDTF">2022-05-10T15:22:05Z</dcterms:created>
  <dcterms:modified xsi:type="dcterms:W3CDTF">2024-10-03T15:31:38Z</dcterms:modified>
  <cp:contentStatus/>
</cp:coreProperties>
</file>